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Sheet1" sheetId="1" r:id="rId1"/>
    <sheet name="Sheet2" sheetId="2" r:id="rId2"/>
    <sheet name="Sheet3" sheetId="3" r:id="rId3"/>
  </sheets>
  <definedNames>
    <definedName name="_xlnm.Print_Area" localSheetId="0">'Sheet1'!$A$1:$AF$131</definedName>
    <definedName name="_xlnm._FilterDatabase" localSheetId="0" hidden="1">'Sheet1'!$A$6:$BJ$130</definedName>
  </definedNames>
  <calcPr fullCalcOnLoad="1"/>
</workbook>
</file>

<file path=xl/sharedStrings.xml><?xml version="1.0" encoding="utf-8"?>
<sst xmlns="http://schemas.openxmlformats.org/spreadsheetml/2006/main" count="1736" uniqueCount="501">
  <si>
    <t>附件：2019年城乡交通运输一体化发展水平评估表</t>
  </si>
  <si>
    <t>填报单位：广东省交通运输厅</t>
  </si>
  <si>
    <t>填表人：张志鹏</t>
  </si>
  <si>
    <t>联系电话：020-83730763</t>
  </si>
  <si>
    <t>序号</t>
  </si>
  <si>
    <t>地市
（含地级市所辖各市县区）</t>
  </si>
  <si>
    <t>基础设施一体化水平</t>
  </si>
  <si>
    <t>客运服务一体化水平</t>
  </si>
  <si>
    <t>货运物流服务一体化发展水平</t>
  </si>
  <si>
    <t>城乡交通运输一体化发展环境</t>
  </si>
  <si>
    <t>加分项</t>
  </si>
  <si>
    <t>总分/100</t>
  </si>
  <si>
    <t>农村公路等级化率（P1)/4</t>
  </si>
  <si>
    <t>城市建成区路网密度和道路面积率</t>
  </si>
  <si>
    <t>客货运输场站一体化水平</t>
  </si>
  <si>
    <t>农村公路列养率（P7)/3</t>
  </si>
  <si>
    <t>优良中等路率（P8)/3</t>
  </si>
  <si>
    <t>建制村通客车率（P9)/10</t>
  </si>
  <si>
    <t>城市建成区公交站点500米覆盖率（P10)/5</t>
  </si>
  <si>
    <t>城乡道路客运车辆公交化率（P11)/5</t>
  </si>
  <si>
    <t>城乡道路客运车辆交通责任事故万车死亡率（P12)/4</t>
  </si>
  <si>
    <t>城乡客运信息化水平</t>
  </si>
  <si>
    <t>建制村农村物流服务覆盖率（P16)/10</t>
  </si>
  <si>
    <t>乡镇农村物流节点覆盖率（P17)/8</t>
  </si>
  <si>
    <t>运输站场综合利用率（P18)/6</t>
  </si>
  <si>
    <t>组织保障情况</t>
  </si>
  <si>
    <t>安全保障情况</t>
  </si>
  <si>
    <t>经费保障情况</t>
  </si>
  <si>
    <t>跨业融合情况</t>
  </si>
  <si>
    <t>规划及管理保障情况</t>
  </si>
  <si>
    <t>贫困县建制村通客车率情况（P28）/3</t>
  </si>
  <si>
    <t>经验宣传推广情况
（P29）/2</t>
  </si>
  <si>
    <t>路网密度（P2)/2</t>
  </si>
  <si>
    <t>道路面积率（P3)/2</t>
  </si>
  <si>
    <t>三级以上汽车客运站与公交站点换乘便利情况（P4）/2</t>
  </si>
  <si>
    <t>物流节点是否实现干线运输与县域内分拨调配有效衔接（P5）/1</t>
  </si>
  <si>
    <t>物流节点是否集聚整合物流资源，统筹组织农村运输服务（P6）/1</t>
  </si>
  <si>
    <t>辖区内通过互联网对外动态发布城乡客运信息情况（P13)/2</t>
  </si>
  <si>
    <t>动态监控设备安装使用率（P14）/2</t>
  </si>
  <si>
    <t>二级以上汽车客运站省域道路客运联网售票覆盖率（P15）/2</t>
  </si>
  <si>
    <t>城乡交通一体化发展水平纳入当地全面建成小康社会目标或年度工作目标情况（P19)/4</t>
  </si>
  <si>
    <t>当地人民政府建立责任分工明确的工作机制情况（P20）/4</t>
  </si>
  <si>
    <t>通客车农村公路安全隐患治理率（P21)/3</t>
  </si>
  <si>
    <t>农村客运班线通行条件联合审核机制运行情况（P22）/3</t>
  </si>
  <si>
    <t>县级人民政府是否制定有效财政补贴政策（P23)/4</t>
  </si>
  <si>
    <t>交通运输企业与邮政、快递等企业的合作情况（P24)/4</t>
  </si>
  <si>
    <t>依托资源产业、生态旅游、电子商务等资源发展农村物流，支撑经济发展情况（P25）/2</t>
  </si>
  <si>
    <t>城乡交通运输一体化发展规划情况（P26)/2</t>
  </si>
  <si>
    <t>农村客运是否采用“一县一公司”统筹管理情况（P27）/2</t>
  </si>
  <si>
    <t>比率</t>
  </si>
  <si>
    <t>分值</t>
  </si>
  <si>
    <t>不满足条件的客运站数量</t>
  </si>
  <si>
    <t>是/否</t>
  </si>
  <si>
    <t>总体情况</t>
  </si>
  <si>
    <t>具体情况</t>
  </si>
  <si>
    <t>增加值（%）</t>
  </si>
  <si>
    <t>等级</t>
  </si>
  <si>
    <t>广州市</t>
  </si>
  <si>
    <t>是</t>
  </si>
  <si>
    <t>普遍发布</t>
  </si>
  <si>
    <t>已纳入并落实</t>
  </si>
  <si>
    <t>已建立并运行良好</t>
  </si>
  <si>
    <t>全域公交</t>
  </si>
  <si>
    <t>已建立交邮融合机制</t>
  </si>
  <si>
    <t>推进“交通运输+邮政快递”深入融合</t>
  </si>
  <si>
    <t>制订了相关规划、行动计划</t>
  </si>
  <si>
    <t>/</t>
  </si>
  <si>
    <t>AAAAA</t>
  </si>
  <si>
    <t>深圳市(深汕合作区）</t>
  </si>
  <si>
    <t>否</t>
  </si>
  <si>
    <t>深汕合作区将外联大交通圈建设及区内路网体系建设纳入2019年工作要点</t>
  </si>
  <si>
    <t>已建立并有效执行</t>
  </si>
  <si>
    <t>深汕合作区交通运输企业暂未与邮政、快递等企业签署合作协议，我市已实现全域公交。</t>
  </si>
  <si>
    <t>依托生态旅游、电子商务等资源发展农村物流，促进经济发展</t>
  </si>
  <si>
    <t>深汕合作区对城乡交通运输一体化发展进行了合理规划，编制综合交通规划，并明确了外联大交通圈建设及区内路网体系建设等推进城乡交通运输一体化发展的相关建设项目。</t>
  </si>
  <si>
    <t>珠海市</t>
  </si>
  <si>
    <t>印发《珠海市稳步推进城乡交通运输一体化提升公共服务水平工作方案》，明确了实现“八个100%”的主要目标。</t>
  </si>
  <si>
    <t>全域开通城市公交，并实现村村通公交。</t>
  </si>
  <si>
    <t>珠海市邮政公司与市公交公司签署战略合作协议，开展交邮合作。全域公交</t>
  </si>
  <si>
    <t>珠海市依托珠海农特产品，推动一市一品“顺明鸡蛋”项目，发挥海岛旅游优势，寄递网上销售的海岛产品。斗门区政府与阿里巴巴集团合作开展农村淘宝项目,搭建农村电商服务网络，实现“网货下乡”和“农产品进城”的双向流通功能。</t>
  </si>
  <si>
    <t>编制《珠海市综合交通运输体系规划》，合理规划对城乡交通运输一体化发展。</t>
  </si>
  <si>
    <t>汕头市</t>
  </si>
  <si>
    <t>AAAA</t>
  </si>
  <si>
    <t>市区（金平、龙湖、濠江区）</t>
  </si>
  <si>
    <t>无</t>
  </si>
  <si>
    <t>已纳入</t>
  </si>
  <si>
    <t>基本建立</t>
  </si>
  <si>
    <t>汕头市人民政府关于印发《汕头市推进运输结构调整实施方案（2019-2021年）的通知》，全域公交</t>
  </si>
  <si>
    <t>汕头市人民政府关于印发《汕头市推进运输结构调整实施方案（2019-2021年）的通知》</t>
  </si>
  <si>
    <t>汕头市公共交通发展规划</t>
  </si>
  <si>
    <t>澄海区</t>
  </si>
  <si>
    <t>部分指标纳入</t>
  </si>
  <si>
    <t>已实现农村客运公交化建立机制《澄海区关于农村道路客运班线安全联合审核机制》，并有效执行</t>
  </si>
  <si>
    <t>快递业已进入物流园区经营</t>
  </si>
  <si>
    <t>汕头市澄海区综合交通运输体系发展“十三五”规划和汕头市澄海区综合交通运输体系中长期发展规划</t>
  </si>
  <si>
    <t>潮阳区</t>
  </si>
  <si>
    <t>通过辖区政府网站对外公布</t>
  </si>
  <si>
    <t>关于印发《潮阳区推进乡村振兴战略  加快“四好农村路建设的实施方案”》的通知（潮阳区委字〔2019〕70号）</t>
  </si>
  <si>
    <t>未建立</t>
  </si>
  <si>
    <t>已开展农村客车携带小件运输业务</t>
  </si>
  <si>
    <t>发展农作物优势，如橄榄、杨梅等，依托农村物流，支撑当地农村经济发展</t>
  </si>
  <si>
    <t>区交通运输局编制了《潮阳区综合交通运输体系中长期规划》</t>
  </si>
  <si>
    <t>潮南区</t>
  </si>
  <si>
    <t>智能公交平台</t>
  </si>
  <si>
    <t>汕头市潮南区综合交通运输体系发展中长期规划（2017-2035年）</t>
  </si>
  <si>
    <t>南澳县</t>
  </si>
  <si>
    <t>利用互联网发布节假日客运线路调整及站点方向等信息</t>
  </si>
  <si>
    <t>《南澳县关于农村道路客运班线安全联合审核机制》</t>
  </si>
  <si>
    <t>通过旅游资源带动南澳特产的推广从而发展了农村物流</t>
  </si>
  <si>
    <t>南澳县综合交通运输体系发展规划2013—2030年</t>
  </si>
  <si>
    <t>佛山市</t>
  </si>
  <si>
    <t>禅城区</t>
  </si>
  <si>
    <t xml:space="preserve">禅城区政府在2019年工作安排中提出，要注重统筹融合发展，提升城乡生活品质，其中对实施乡村振兴战略进行了统筹安排，要求同步推进“八大工程”，重点治理城中村、城乡结合部、老旧社区的“脏乱差”问题，改造提升32条内街小巷，推进城乡一体化基础设施建设。
</t>
  </si>
  <si>
    <t>禅城区政府起草的《2019年区政府工作报告任务分解表》中已针对注重统筹融合发展，提升城乡生活品质这一项工作内容进行了任务分解，建立了责任分工明确的工作机制，要求各部门各司其职推进相关工作任务安排，且工作机制运行情况良好，各部门基本按任务要求推进城乡一体化发展。</t>
  </si>
  <si>
    <t>我区目前已实现全域公交运营，但交通运输企业以及公交运营公司暂未与与邮政、快递等企业签署合作协议，公交车辆也未有携带小件运输情况。</t>
  </si>
  <si>
    <t>暂无</t>
  </si>
  <si>
    <t>禅城区于2014年编制了《禅城区综合交通规划（2014-2030）》，其中已包含农村地区道路、公交线路及站场设施等基础设施规划内容，对明确了道路、公交基础设施等建设项目的实施方案、进度安排等。</t>
  </si>
  <si>
    <t>南海区</t>
  </si>
  <si>
    <t>有效融合</t>
  </si>
  <si>
    <t>合理规划</t>
  </si>
  <si>
    <t>顺德区</t>
  </si>
  <si>
    <t>将城乡交通一体化发展写入2019年政府工作报告，纳入年度工作目标，公交优化列入顺德区2019年十件民生实事。</t>
  </si>
  <si>
    <t>顺德区已实现全域公交，部分快递企业本身也是货运企业,另外还有一批中小型货运企业与顺丰、德邦等快递企业形成合作关系。</t>
  </si>
  <si>
    <t>结合各镇街产业发展，一大批运输钢材、五金家电、家具等为主的运输企业发展迅速，以安得物流为代表的第三方物流业也得到了长足的发展，为我区经济社会发展提供有力的运输保障。</t>
  </si>
  <si>
    <t>《顺德区十三五规划纲要》、《顺德区交通运输发展“十三五”规划》中包括了城乡基础设施、城乡客运、城乡物流等方面的规划内容，并明确了相关建设项目、资金以及进度安排。</t>
  </si>
  <si>
    <t>高明区</t>
  </si>
  <si>
    <t>全区公交运营服务已纳入市级统筹，城乡公交统筹发展。</t>
  </si>
  <si>
    <t>依托万方商城电子商务资源发展物流经济。</t>
  </si>
  <si>
    <t>已完成了高明区公交场站规划编制</t>
  </si>
  <si>
    <t>三水区</t>
  </si>
  <si>
    <t>三水区从2016年4月份去实施公交TC改革工作，由政府购买公交营运服务，由财政补贴公交营运成本，与运营企业签定合同</t>
  </si>
  <si>
    <t>区交通运输局主管全区客运管理工作，各镇街交通运输分局分管本区域范围内的客运管理工作</t>
  </si>
  <si>
    <t>制定了佛山市三水区“十三五”交通发展规划</t>
  </si>
  <si>
    <t>韶关</t>
  </si>
  <si>
    <t>市区（浈江、武江区）</t>
  </si>
  <si>
    <t>纳入并部分落实</t>
  </si>
  <si>
    <t>已签协议，开展农村客运携带小件运输业务</t>
  </si>
  <si>
    <t>有</t>
  </si>
  <si>
    <t>曲江区</t>
  </si>
  <si>
    <t>乐昌市</t>
  </si>
  <si>
    <t>已签协议，小件物品托运</t>
  </si>
  <si>
    <t>对城乡交通运输一体化进行合理规划，并明确相关建设项目</t>
  </si>
  <si>
    <t>南雄市</t>
  </si>
  <si>
    <t>仁化县</t>
  </si>
  <si>
    <t>开展农村客运携带小件运输业务</t>
  </si>
  <si>
    <t>翁源县</t>
  </si>
  <si>
    <t>已开展农村客运携带小件运输业务</t>
  </si>
  <si>
    <t>始兴县</t>
  </si>
  <si>
    <t>AAA</t>
  </si>
  <si>
    <t>乳源县</t>
  </si>
  <si>
    <t>新丰县</t>
  </si>
  <si>
    <t>开展农村客车携带小件运输业务</t>
  </si>
  <si>
    <t>湛江市</t>
  </si>
  <si>
    <t>赤坎区</t>
  </si>
  <si>
    <t>互联网售票、微信购票</t>
  </si>
  <si>
    <t>联合公安交警审核</t>
  </si>
  <si>
    <t>部分是</t>
  </si>
  <si>
    <t>基本支撑</t>
  </si>
  <si>
    <t>霞山区</t>
  </si>
  <si>
    <t>坡头区</t>
  </si>
  <si>
    <t>无三级站</t>
  </si>
  <si>
    <t>无二级站</t>
  </si>
  <si>
    <t>农村客运班车携带小件运输业务，全域公交</t>
  </si>
  <si>
    <t>麻章区</t>
  </si>
  <si>
    <t>微信公众号发布</t>
  </si>
  <si>
    <t>经济开发区</t>
  </si>
  <si>
    <t>运行良好</t>
  </si>
  <si>
    <t>客车携带小件运输，全域公交</t>
  </si>
  <si>
    <t>雷州市</t>
  </si>
  <si>
    <t>三级以上客运站通过手机微信发布站场信息</t>
  </si>
  <si>
    <t>已纳入本市全面建成小康社会目标并部分落实</t>
  </si>
  <si>
    <t>本市人民政府已建立责任分工明确的工作机制</t>
  </si>
  <si>
    <t>正常运行</t>
  </si>
  <si>
    <t>依托特色农产品运输、生态旅游对农村经济起到支撑作用</t>
  </si>
  <si>
    <t>对城乡客运规划</t>
  </si>
  <si>
    <t>徐闻县</t>
  </si>
  <si>
    <t>建立工作机制</t>
  </si>
  <si>
    <t>农村客运班车携带小件运输业务</t>
  </si>
  <si>
    <t>依托电子商务发展农村物流</t>
  </si>
  <si>
    <t>徐闻县“十三五”规划建设</t>
  </si>
  <si>
    <t>廉江市</t>
  </si>
  <si>
    <t>部分通过南粤通</t>
  </si>
  <si>
    <t>纳入国民经济年度发展计划目标并部分落实</t>
  </si>
  <si>
    <t>“四好农村路领导机制”</t>
  </si>
  <si>
    <t>是（公路建设、管理、养护）</t>
  </si>
  <si>
    <t>农客小件运输</t>
  </si>
  <si>
    <t>廉江市政府与京东签订“乡村振兴精准扶贫战略合作框架协议”</t>
  </si>
  <si>
    <t>总体规划交通基础设施建设</t>
  </si>
  <si>
    <t>遂溪县</t>
  </si>
  <si>
    <t>纳入年度工作目标并部分落实</t>
  </si>
  <si>
    <t>开通农村客运班线联合当地政府、交警等部门审核开行条件</t>
  </si>
  <si>
    <t>遂溪县“十三五”规划建设</t>
  </si>
  <si>
    <t>吴川市</t>
  </si>
  <si>
    <t>部分纳入落实</t>
  </si>
  <si>
    <t>农村客运携带</t>
  </si>
  <si>
    <t>物流运输</t>
  </si>
  <si>
    <t>交通发展规划</t>
  </si>
  <si>
    <t>肇庆市</t>
  </si>
  <si>
    <t>端州区</t>
  </si>
  <si>
    <t>已纳入并部分落实</t>
  </si>
  <si>
    <t>建立肇庆市城市优先发展公共交通联席会议制度</t>
  </si>
  <si>
    <t>全域公交化</t>
  </si>
  <si>
    <t>星湖旅游景区成功创建全国5A级旅游景区</t>
  </si>
  <si>
    <t>印发《肇庆市公共交通规划》、《肇庆市综合交通运输体系发展“十三五”规划》</t>
  </si>
  <si>
    <t>鼎湖区</t>
  </si>
  <si>
    <t>发展良好</t>
  </si>
  <si>
    <t>高要区</t>
  </si>
  <si>
    <t>已有相关文件</t>
  </si>
  <si>
    <t>已实行</t>
  </si>
  <si>
    <t>农村客运车辆携带小件运输业务</t>
  </si>
  <si>
    <t>高新区</t>
  </si>
  <si>
    <t>已制定</t>
  </si>
  <si>
    <t>四会市</t>
  </si>
  <si>
    <t>印发了《四会市城乡公共交通一体化发展规划（2017-2030）》</t>
  </si>
  <si>
    <t>有执行联合审核机制</t>
  </si>
  <si>
    <t>基本制定</t>
  </si>
  <si>
    <t>印发《四会市城乡公共交通一体化发展规划（2017-2030）》</t>
  </si>
  <si>
    <t>广宁县</t>
  </si>
  <si>
    <t>将城乡交通运输一体化水平纳入全面建成小康社会目标</t>
  </si>
  <si>
    <t>建立城乡客运一体化多部门推进工作机制，工作机制自建立以来运行良好</t>
  </si>
  <si>
    <t>建立农村客运农村道路客运班线安全通行条件联合审核机制，按照通行政村公路技术标准和安全设施标准进行审核，联合开展农村客运农村道路客运班线安全通行条件审核工作</t>
  </si>
  <si>
    <t>无签署合作协议；农村客车开通携带小件运输有限</t>
  </si>
  <si>
    <t>城乡交通运输一体化发展规划纳入城乡规划</t>
  </si>
  <si>
    <t>怀集县</t>
  </si>
  <si>
    <t>制定《怀集县推进农村客运基本公共服务均等化实施方向》</t>
  </si>
  <si>
    <t>我县农村客车有提供携带小件运输的服务，并已经实现了全域公交</t>
  </si>
  <si>
    <t>德庆县</t>
  </si>
  <si>
    <t>城乡交通一体化发展水平纳入德庆县年度工作目标，与四好农村路、乡村振兴相结合，充分发挥交通带动经济发展的新思路</t>
  </si>
  <si>
    <t>纳入2019年度四好农村路建设方案</t>
  </si>
  <si>
    <t>已建立农村客运班线通行条件联合审核机制</t>
  </si>
  <si>
    <t>德庆县结合乡村振兴、四好农村路建设工作，制定《德庆县农村物流节点体系建设》工作方案，物流发展依托本县特色农业、乡村旅游点等资源产业，发展农村物流，取得一定进展。</t>
  </si>
  <si>
    <t>在客运配套服务上作出规划，拟建乡村运输服务站1个，创建县级物流集散中心</t>
  </si>
  <si>
    <t>封开县</t>
  </si>
  <si>
    <t>人民政府印发了《关于印发封开县农村客运服务均等化规划实施方案的通知》，将农村客运服务均等化纳入年度计划</t>
  </si>
  <si>
    <t>制定的《关于印发封开县农村客运服务均等化规划实施方案的通知》明确了各部门的责任分工，目前工作机制运行良好</t>
  </si>
  <si>
    <t>已建立农村客运农村道路客运班线安全通行条件联合审核机制，审核比例达100%</t>
  </si>
  <si>
    <t>二级客运站封开汽车客运服务站已加盟广东网上飞物流科技有限公司，利用站场和车辆资源开展快递业务。且我县所有农村客运车辆均有开展携带小件的运输业务</t>
  </si>
  <si>
    <t>县人民政府印发了《关于印发封开县农村客运服务均等化规划实施方案的通知》，统筹城乡交通运输一体化发展工作</t>
  </si>
  <si>
    <t>江门市</t>
  </si>
  <si>
    <t>蓬江区</t>
  </si>
  <si>
    <t>江海区</t>
  </si>
  <si>
    <t>货运企业促进农村经济发展</t>
  </si>
  <si>
    <t>新会区</t>
  </si>
  <si>
    <t>台山市</t>
  </si>
  <si>
    <t>未纳入</t>
  </si>
  <si>
    <t>已建立</t>
  </si>
  <si>
    <t>不满足</t>
  </si>
  <si>
    <t>开平市</t>
  </si>
  <si>
    <t>鹤山市</t>
  </si>
  <si>
    <t>鹤山汽车总站在网站、微信公众号等发布城乡道路客运信息</t>
  </si>
  <si>
    <t>暂未纳入</t>
  </si>
  <si>
    <t>已建立《鹤山市优先发展公共交通联席会议制度》并运行良好</t>
  </si>
  <si>
    <t>我市已建立全市公交运行班线通行条件联合审核机制。</t>
  </si>
  <si>
    <t xml:space="preserve">我市对公交企业新购置的公共汽电车辆免征其购置税；对企业因购置新能源车辆、特殊群体服务而造成的亏损造成的政策亏损给予财政补贴。
建设资金方面，纳入省级“四好农村路”建设任务清单的项目，省级补助资金18万元/公里，江门市配套资金18万元/公里，鹤山市本级财政补助按《关于印发&lt;鹤山市市级生态宜居美丽乡村建设资金管理暂行办法&gt;的通知》（鹤财农[2019]12号）文件规定执行，剩余部分资金由属地镇（街）自筹。
管理养护资金方面，对纳入养护体制改革的路线，省、市财政每年在成品油消费税返还中安排乡道7500元／公里、村道3500元／公里，专用于各镇（街）农村公路日常养护；2020年起，江门、鹤山两级财政每年还将从除成品油消费税转移支付收入外的一般公共预算中，各按照不少于1000元／公里标准增加补助全部的农村公路日常养护管理资金；各镇（街）农村公路建设、养护资金及管理机构运行经费、人员基本支出每年须纳入镇（街）的一般公共财政预算，应按照不少于1000元／公里标准安排农村公路日常养护管理资金。同时，积极拓宽社会投融资渠道,综合运用财政投资、金融支持、涉农统筹资金等多种方式,扩大养护管理资金来源。
</t>
  </si>
  <si>
    <t>我市已实现全城公交,有开展公交车携带小件运输业务</t>
  </si>
  <si>
    <t>2019年，我市在双合镇建设完成一个集购票、物流、旅游、超市一体化的“四合一”村级客运站，支撑经济发展情况基本体现。</t>
  </si>
  <si>
    <t>我市建立《鹤山市优先发展公共交通联席会议制度》,编制了《鹤山市城市公共交通规划（2013—2020）》；《鹤山市公共交通一体化发展行动方案（2015—2020年）》;《鹤山市农村物流三级网络节点体系发展规划》。我市公交企业新购置的公共汽电车辆免征车辆购置税，在购买新能源车辆、特殊群体优惠乘车造成的公交企业政策亏损等方面实施财政补贴，同时我市《鹤山市公共交通一体化发展行动方案（2015—2020年）》明确了加大公交发展专项资金扶持力度和公交站场建设模式。</t>
  </si>
  <si>
    <t>恩平市</t>
  </si>
  <si>
    <t>已开展农村客车携带小件运输业务，部分乡镇使用公交行驶</t>
  </si>
  <si>
    <t>依托特色产业勒菜、濑粉、马铃薯、温泉等资源支撑经济发展</t>
  </si>
  <si>
    <t>我市已完成《恩平市城区公交专项规划（2015-2030）》编制</t>
  </si>
  <si>
    <t>茂名市</t>
  </si>
  <si>
    <t>高州市</t>
  </si>
  <si>
    <t>已部分纳入并落实</t>
  </si>
  <si>
    <t>部分制定</t>
  </si>
  <si>
    <t>设有小件快递收寄点，并且与邮政、快递公司建立运输服务关系，协助快递企业通过客运班车进行运输小件快递服务。</t>
  </si>
  <si>
    <t>化州市</t>
  </si>
  <si>
    <t>辖区内各汽车客运站均设有小件快递收寄点，并且与各客运公司建立运输服务关系，协助快递企业通过客运班车进行运输小件快递服务。</t>
  </si>
  <si>
    <t>信宜市</t>
  </si>
  <si>
    <t>电白区</t>
  </si>
  <si>
    <t>茂南区</t>
  </si>
  <si>
    <t>惠州市</t>
  </si>
  <si>
    <t>惠城区</t>
  </si>
  <si>
    <t>政府网站公布</t>
  </si>
  <si>
    <t>已纳入部分指标并落实</t>
  </si>
  <si>
    <t>由区政府主导成立基本公共服务均等化、农村客运服务均等化、“四好农村路”建设工作等涉及城乡客运一体化多部门推进机制</t>
  </si>
  <si>
    <t>交通运输部门、农业农村部门、商务部门、供部门销、邮政惠城分公司、各镇街等部门共同参与机制</t>
  </si>
  <si>
    <t>依托重点物流企业发展农村物流</t>
  </si>
  <si>
    <t>由市政府成立基本公共服务均等化、农村客运服务均等化、“四好农村路”建设工作等涉及城乡客运一体化</t>
  </si>
  <si>
    <t>仲恺高新区</t>
  </si>
  <si>
    <t>向社会及时发布城乡公交等道路客运信息，市民可实时查询。</t>
  </si>
  <si>
    <t>关于印发《仲恺高新区落实惠州市人民代表大会常务委员会关于全面推进“四好农村路”建设议案办理工作方案的决议工作方案》的通知</t>
  </si>
  <si>
    <t>以辖区等级客运站场为交通运输枢纽，开展货运托运业务，依托现有的客运车辆、城乡公交进行小件货物运输，基本实现了客运班车到哪里，小件货物托运到哪里，初步形成小件货物托运网络全覆盖。</t>
  </si>
  <si>
    <r>
      <t>我局于2019年</t>
    </r>
    <r>
      <rPr>
        <sz val="11"/>
        <rFont val="宋体"/>
        <family val="0"/>
      </rPr>
      <t>11</t>
    </r>
    <r>
      <rPr>
        <sz val="11"/>
        <rFont val="宋体"/>
        <family val="0"/>
      </rPr>
      <t>月挂牌成立，因受疫情影响，暂未有依托资源产业、生态旅游、电子商务等资源发展农村物流，支撑经济。</t>
    </r>
  </si>
  <si>
    <t>城乡交通运输一体化发展：因仲恺分局刚成立不久，现在正着手编制着《仲恺农村公路发展规划》。</t>
  </si>
  <si>
    <t>惠阳区</t>
  </si>
  <si>
    <t>通过惠阳区人民政府信息网站及时发布城乡交通一体化最新信息。</t>
  </si>
  <si>
    <t>惠阳区2019年政府工作报告专项提出：推动交通设施互联互通。着力打通城区交通微循环。</t>
  </si>
  <si>
    <t>惠阳区行政村“村村通班车”专项行动工作方案</t>
  </si>
  <si>
    <t>由惠阳区政府牵头组织，建立由应急管理局、交通运输、公安交警、镇（政府）、村委组成的农村客运班线通行条件联合审验工作小组。</t>
  </si>
  <si>
    <t>依托良好的农村公路网络和农村物流网络，惠阳区按照精品农业大区、效益农业强区的发展思路，加快推进科技农业、规模农业、特色农业建设，实现了从传统农业向现代农业的根本转变。先后打造了良井矮光片万亩现代农业基地、平潭阳光片万亩现代农业基地等7个连片万亩农业生产基地。建成惠阳良井现代农业示范园区和惠州市阳光现代农业园区2个省级现代农业园区。</t>
  </si>
  <si>
    <t>一体化发展及站场专项规划纳入惠阳区城市发展总体规划</t>
  </si>
  <si>
    <t>大亚湾区</t>
  </si>
  <si>
    <t>实现农村公交全覆盖</t>
  </si>
  <si>
    <t>实现全域公交</t>
  </si>
  <si>
    <t>依托石化区产业，推动生产、物流融合发展</t>
  </si>
  <si>
    <t>编制规划</t>
  </si>
  <si>
    <t>博罗县</t>
  </si>
  <si>
    <t>博罗县交通运输局通过官方网站发布客运运营信息，同时辖区内城乡运营车辆加入了“车来了”等APP发布动态营运信息。</t>
  </si>
  <si>
    <t>《博罗县落实&lt;珠江三角洲城乡规划一体化
规划（2009-2020年）&gt;工作方案》</t>
  </si>
  <si>
    <t xml:space="preserve">《博罗县落实&lt;珠江三角洲城乡规划一体化
规划（2009-2020年）&gt;工作方案》
</t>
  </si>
  <si>
    <t>博罗县关于农村道路客运旅客运输班线通行条件联合审核机制的通知</t>
  </si>
  <si>
    <t>根据《博罗县推进省级电子商务进村综合示范县创建工作实施方案》（博府办函﹝2019﹞43号)，依托博东科技园、支持广博大农业合作、天泉农业有限公司、广东金巢电子商务有限公司等农产品规模种植、加工企业和电子企业发展农产品仓储、包装、运输、投递的标准化、定制化服务、适应农产品电商运输、配送和销售。</t>
  </si>
  <si>
    <t>博罗县与阿里巴巴合作引进农村淘宝项目，截至目前，现建有镇级17个和村级150个淘宝服务站，累计注册网店7000家。</t>
  </si>
  <si>
    <t>根据《博罗县公共交通线网规划及配套政策研究报告》，对我县城乡交通运输一体化进行了发展规划，将城乡交通运输一体化发展及站场专项规划纳入博罗县城市发展总体规划。</t>
  </si>
  <si>
    <t>惠东县</t>
  </si>
  <si>
    <t>1、惠民交通APP可向社会及时发布城乡公交等道路客运信息，市民可实时查询。
2、在“惠东县交通运输局”官网发布，并定期更新。</t>
  </si>
  <si>
    <r>
      <t>《惠东县人民政府办公室关于印发</t>
    </r>
    <r>
      <rPr>
        <sz val="11"/>
        <rFont val="宋体"/>
        <family val="0"/>
      </rPr>
      <t>〈</t>
    </r>
    <r>
      <rPr>
        <sz val="11"/>
        <rFont val="宋体"/>
        <family val="0"/>
      </rPr>
      <t>惠东县进一步推进“四好农村路”建设实施方案</t>
    </r>
    <r>
      <rPr>
        <sz val="11"/>
        <rFont val="宋体"/>
        <family val="0"/>
      </rPr>
      <t>〉</t>
    </r>
    <r>
      <rPr>
        <sz val="11"/>
        <rFont val="宋体"/>
        <family val="0"/>
      </rPr>
      <t>的通知》（惠东府办</t>
    </r>
    <r>
      <rPr>
        <sz val="11"/>
        <rFont val="宋体"/>
        <family val="0"/>
      </rPr>
      <t>〔</t>
    </r>
    <r>
      <rPr>
        <sz val="11"/>
        <rFont val="宋体"/>
        <family val="0"/>
      </rPr>
      <t>2018</t>
    </r>
    <r>
      <rPr>
        <sz val="11"/>
        <rFont val="宋体"/>
        <family val="0"/>
      </rPr>
      <t>〕</t>
    </r>
    <r>
      <rPr>
        <sz val="11"/>
        <rFont val="宋体"/>
        <family val="0"/>
      </rPr>
      <t>58号）已将城乡交通一体化发展水平纳入年度工作目标。</t>
    </r>
  </si>
  <si>
    <t>《惠东县人民政府办公室关于印发〈惠东县进一步推进“四好农村路”建设实施方案〉的通知》（惠东府办〔2018〕58号）已建立责任分工明确的工作机制。</t>
  </si>
  <si>
    <t>我县已制定《惠东县人民政府办公室关于建立惠东县农村道路客运班线通行条件联合审核机制的通知》（惠东府办函〔2018〕276号），建立了农村客运班线安全通行条件联合审核机制。</t>
  </si>
  <si>
    <t>推进城乡物流网络建设，构建多层次的物流网络格式，丰富城乡物流网络运输模式，积极探索惠东县特色农产品流通新方式，实现从传统农业向现代农业的根本转变，带动了梁化梅菜、山区番薯粉丝、安墩柚子、多祝荔枝、西冲莲藕、增光茨菇、惠东铁涌马铃薯等现代生态农业的快速发展。</t>
  </si>
  <si>
    <t>城乡交通运输一体化发展及站场专项规划纳入惠东县城市发展总体规划：《惠东县综合交通运输体系发展规划（2019-2035年）工作大纲》</t>
  </si>
  <si>
    <t>龙门县</t>
  </si>
  <si>
    <t>1、惠民交通APP可向社会及时发布城乡公交等道路客运信息，全市市民可实时查询。
2、在龙门县交通运输局官网发布信息。</t>
  </si>
  <si>
    <t>龙门县落实《龙门县综合交通运输体系发展“十三五”规划》工作方案，已将城乡交通一体化发展水平纳入年度工作目标。</t>
  </si>
  <si>
    <t>《龙门县根据&lt;龙门县综合交通运输体系发展“十三五”规划&gt;工作方案》已建立责任分工明确的工作机制。</t>
  </si>
  <si>
    <t>龙门县关于农村道路客运旅客运输班线通行条件联合审核机制的通知</t>
  </si>
  <si>
    <t>龙门县与电商企业合作引进农村快递项目，截至目前，现建有镇级7个和村级110个服务站，其中龙门县城工企业和电子企业发展农产品仓储、包装、运输、投递的标准化、定制化服务、适应农产品电商运输、配送和销售。</t>
  </si>
  <si>
    <t>龙门县与电商企业合作引进农村快递项目，截至目前，现建有镇级7个和村级110个服务站。</t>
  </si>
  <si>
    <t>根据《龙门县交通运输局“十三五”基本公共服务均等化规划》，对我县城乡交通运输一体化进行了发展规划，将城乡交通运输一体化发展及站场专项规划纳入龙门县城市发展总体规划。</t>
  </si>
  <si>
    <t>梅州市</t>
  </si>
  <si>
    <t>梅江区</t>
  </si>
  <si>
    <t>梅县区</t>
  </si>
  <si>
    <t>兴宁市</t>
  </si>
  <si>
    <t>平远县</t>
  </si>
  <si>
    <t>蕉岭县</t>
  </si>
  <si>
    <t>大埔县</t>
  </si>
  <si>
    <t>丰顺县</t>
  </si>
  <si>
    <t>五华县</t>
  </si>
  <si>
    <t>汕尾市</t>
  </si>
  <si>
    <t>市城区</t>
  </si>
  <si>
    <t>转发中共汕尾市委办公室 汕尾市人民政府办公室关于印发《汕尾市加快推进“四好农村路” 建设实施方案》的通知(汕交基〔2019〕1435号)</t>
  </si>
  <si>
    <r>
      <t>汕尾市市区新能源公交车示范推广应用期运营综合补贴暂行办法（汕财工</t>
    </r>
    <r>
      <rPr>
        <sz val="11"/>
        <color indexed="8"/>
        <rFont val="宋体"/>
        <family val="0"/>
      </rPr>
      <t>〔</t>
    </r>
    <r>
      <rPr>
        <sz val="11"/>
        <color indexed="8"/>
        <rFont val="宋体"/>
        <family val="0"/>
      </rPr>
      <t>2018</t>
    </r>
    <r>
      <rPr>
        <sz val="11"/>
        <color indexed="8"/>
        <rFont val="宋体"/>
        <family val="0"/>
      </rPr>
      <t>〕</t>
    </r>
    <r>
      <rPr>
        <sz val="11"/>
        <color indexed="8"/>
        <rFont val="宋体"/>
        <family val="0"/>
      </rPr>
      <t>12号）</t>
    </r>
  </si>
  <si>
    <t>依托海洋生态旅游等资源发展农村物流，促进经济发展</t>
  </si>
  <si>
    <t>编制了《汕尾市城市公共交通专项规划（2019—2025年）》</t>
  </si>
  <si>
    <t>陆丰市</t>
  </si>
  <si>
    <t>部分发布</t>
  </si>
  <si>
    <t>依托资源产业“竹牙香米”等资源发展农村物流</t>
  </si>
  <si>
    <t>编制了《陆丰市城区公共交通专项规划》</t>
  </si>
  <si>
    <t>海丰县</t>
  </si>
  <si>
    <r>
      <t>海丰县交通运输局关于请求审定印发《海丰县加快推进“四好农村路”建设实施方案》的请示（海交</t>
    </r>
    <r>
      <rPr>
        <sz val="11"/>
        <color indexed="8"/>
        <rFont val="宋体"/>
        <family val="0"/>
      </rPr>
      <t>〔</t>
    </r>
    <r>
      <rPr>
        <sz val="11"/>
        <color indexed="8"/>
        <rFont val="宋体"/>
        <family val="0"/>
      </rPr>
      <t>2020</t>
    </r>
    <r>
      <rPr>
        <sz val="11"/>
        <color indexed="8"/>
        <rFont val="宋体"/>
        <family val="0"/>
      </rPr>
      <t>〕</t>
    </r>
    <r>
      <rPr>
        <sz val="11"/>
        <color indexed="8"/>
        <rFont val="宋体"/>
        <family val="0"/>
      </rPr>
      <t>15号）</t>
    </r>
  </si>
  <si>
    <t>依托红色旅游等资源发展农村物流，促进经济发展</t>
  </si>
  <si>
    <t>编制了《海丰县公交专项规划修编（2020-2025）》</t>
  </si>
  <si>
    <t>陆河县</t>
  </si>
  <si>
    <t>无三级以上站</t>
  </si>
  <si>
    <t>依托青梅之乡等生态旅游优势发展农村物流</t>
  </si>
  <si>
    <t>编制了《陆河县公路网规划（2017-2035）》</t>
  </si>
  <si>
    <t>红海湾经济开发区</t>
  </si>
  <si>
    <t>编制了《汕尾市城市公共交通专项规划（2019－2025）》</t>
  </si>
  <si>
    <t>华侨管理区</t>
  </si>
  <si>
    <t>依托油甘、马来西亚红心杨桃等农产品资源发展农村物流</t>
  </si>
  <si>
    <t>河源市</t>
  </si>
  <si>
    <t>源城区</t>
  </si>
  <si>
    <t>普遍通过互联网对外动态发布城乡客运信息</t>
  </si>
  <si>
    <t>四好农村路建设方案有城乡客运一体化相关要求</t>
  </si>
  <si>
    <t>四好农村路建设方案有责任分工</t>
  </si>
  <si>
    <t>“四好农村路”中长期发展规划</t>
  </si>
  <si>
    <t>全域开通公交</t>
  </si>
  <si>
    <t>东源县</t>
  </si>
  <si>
    <t>四好农村路建设实施方案</t>
  </si>
  <si>
    <t>机制运行良好</t>
  </si>
  <si>
    <t>农村客运有携带小件运输业务</t>
  </si>
  <si>
    <t>建设灯塔物流园</t>
  </si>
  <si>
    <t>交通运输“十三五”规划</t>
  </si>
  <si>
    <t>连平县</t>
  </si>
  <si>
    <t>无二级以上站</t>
  </si>
  <si>
    <t xml:space="preserve">有公路建管养财政政策 </t>
  </si>
  <si>
    <t>和平县</t>
  </si>
  <si>
    <t>有公交补助政策，四好农村路方案明确养护标准</t>
  </si>
  <si>
    <t>下车蓝莓基地</t>
  </si>
  <si>
    <t>“四好农村路”建设工作方案</t>
  </si>
  <si>
    <t>龙川县</t>
  </si>
  <si>
    <t>“四好农村路”建设实施方案</t>
  </si>
  <si>
    <t>已编制城乡交通一体化规划</t>
  </si>
  <si>
    <t>紫金县</t>
  </si>
  <si>
    <t>相关项目纳入2019年政府工作报告</t>
  </si>
  <si>
    <t>建立了工作方案、成立了领导小组</t>
  </si>
  <si>
    <t>蓝塘汽车客运站与邮政合作</t>
  </si>
  <si>
    <t>九和镇金光村依托生态旅游、电子商务等资源发展农村物流</t>
  </si>
  <si>
    <t>已编制发展规划</t>
  </si>
  <si>
    <t>江东新区</t>
  </si>
  <si>
    <t>四好农村路”建设方案</t>
  </si>
  <si>
    <t>四好农村路建设方案建立机制</t>
  </si>
  <si>
    <t>对农村公路建设有相关政策</t>
  </si>
  <si>
    <t>阳江市</t>
  </si>
  <si>
    <t>江城区（包含海陵区、高新区）</t>
  </si>
  <si>
    <t>已联合审核机制</t>
  </si>
  <si>
    <t>部分完成</t>
  </si>
  <si>
    <t>有待发展</t>
  </si>
  <si>
    <t>有规划</t>
  </si>
  <si>
    <t>阳东区</t>
  </si>
  <si>
    <t>通过互联网对外动态发布城乡客运信息</t>
  </si>
  <si>
    <t>城乡交通一体化发展水平纳入当地全面建成小康社会目标或年度工作目标</t>
  </si>
  <si>
    <t>建立责任分工明确的工作机制</t>
  </si>
  <si>
    <t>通过通行条件联合审核机制</t>
  </si>
  <si>
    <t>交通运输企业与个别快递合作</t>
  </si>
  <si>
    <t>依托资源产业、生态旅游、电子商务等资源发展农村物流，支撑经济发展</t>
  </si>
  <si>
    <t>城乡交通运输一体化发展规划有规划</t>
  </si>
  <si>
    <t>阳西县</t>
  </si>
  <si>
    <t>已编制</t>
  </si>
  <si>
    <t>阳春市</t>
  </si>
  <si>
    <t>通过微信公众号、互联网对外动态发城乡客运信息</t>
  </si>
  <si>
    <t>市政府牵头，市交通运输局负责城乡道路建设和改造；公安和应急管理局负责道路安全设施是否合理提出意见；各镇政府（街道）负责农村公路的养护工作；</t>
  </si>
  <si>
    <t>市政府牵头组织市交通、公安、安监及相关镇政府出具《农村客运运行线路勘察报告》，报市政府审批，经市政府批复同意后正式开通农村客运线路。</t>
  </si>
  <si>
    <t xml:space="preserve">阳春市综合运输体系发展规划（2019-2035）  </t>
  </si>
  <si>
    <t>清远市</t>
  </si>
  <si>
    <t>清城区</t>
  </si>
  <si>
    <t>通过清远粤运公众号，对外发布信息</t>
  </si>
  <si>
    <t>《清远市综合交通运输体系发展“十三五”规划》（2016-2020年）</t>
  </si>
  <si>
    <t>根据《关于进一步加强广东省农村客运班车安全保障工作的通知》，联合其他相关部门开展工作。</t>
  </si>
  <si>
    <t>粤运公司建立网上飞快递物流</t>
  </si>
  <si>
    <t>结合生态旅游项目、电子商务手段，建立农村物流点</t>
  </si>
  <si>
    <t>《清远市区公交线路专项规划》（2019）</t>
  </si>
  <si>
    <t>清新区</t>
  </si>
  <si>
    <t>《清远市清新区国民经济和社会发展第十三个五年规划纲要（2016-2020）年》</t>
  </si>
  <si>
    <t>关于进一步加强广东省农村客运班车安全保障工作的通知、清新区农村道路客运班线通行条件联合审核实施细则</t>
  </si>
  <si>
    <t>城北客运站建立旅游集散中心，每个乡镇的客运班线终点站建立物流收集点</t>
  </si>
  <si>
    <t>英德市</t>
  </si>
  <si>
    <t>纳入</t>
  </si>
  <si>
    <t xml:space="preserve">建立 </t>
  </si>
  <si>
    <t>佛冈县</t>
  </si>
  <si>
    <t>已落实</t>
  </si>
  <si>
    <t>计划落实</t>
  </si>
  <si>
    <t>完成</t>
  </si>
  <si>
    <t>连州市</t>
  </si>
  <si>
    <t xml:space="preserve">是 </t>
  </si>
  <si>
    <t>连州客运站建立旅游集散中心</t>
  </si>
  <si>
    <t>阳山县</t>
  </si>
  <si>
    <t>纳入阳山县民生指标体系工作目标，2019年度已完成目标。</t>
  </si>
  <si>
    <t>成立了开通农村客运班车的审批机构：阳山县农村客运班车安全保障工作联席会议。</t>
  </si>
  <si>
    <t>市粤运公司阳山分公司与邮政公司签署合作协议，农村客运可携带小件运输业务。</t>
  </si>
  <si>
    <t>建成了覆盖阳山县各乡镇和村委的县村物流服务体系，初步形成了覆盖县乡村三级的电子商务服务网络。</t>
  </si>
  <si>
    <t>纳入阳山县“十三五”规划</t>
  </si>
  <si>
    <t>连南县</t>
  </si>
  <si>
    <t>有业务往来</t>
  </si>
  <si>
    <t>一个客运站建立了旅游中心</t>
  </si>
  <si>
    <t>制定规划</t>
  </si>
  <si>
    <t>连山县</t>
  </si>
  <si>
    <t>有合作</t>
  </si>
  <si>
    <t>东莞市</t>
  </si>
  <si>
    <t>通过“车来了”APP、微信公众号、网站等途径对外发布公交线路动态信息情况</t>
  </si>
  <si>
    <t>1、我市全面建成小康社会目标及年度工作目标均纳入了城乡交通一体化发展水平相关工作。
2、已按工作要求完成年度工作目标，并持续推进相关工作。</t>
  </si>
  <si>
    <t>1、成立了市品质交通千日攻坚行动总指挥部
2、相关工作均明确了责任落实部门</t>
  </si>
  <si>
    <t>我市无县级建制，市政府已制定全市公共交通、公路养护补贴机制</t>
  </si>
  <si>
    <t>鼓励货运企业与邮政、快递企业以及制造业生产企业、商超、电商、等跨行业联营合作或组建产业联盟。经统计，我市顺丰速运、德邦运输、跨越速运等快递龙头企业均在我市办理了道路货物运输许可，学文供应链有限公司、东莞市茂盛货运有限公司、东莞威盛国际物流有限公司等货运企业均有与四通一达签署合作协议，业务遍布东莞全市，全域公交。</t>
  </si>
  <si>
    <t>推动城市物流与农村物流的融合发展，大力发展农产品冷链物流，鼓励城市配送企业向农村拓展服务网点；依托农贸市场、货运集散中心建立物流服务点。下来，计划依托各镇街特色农产品，盘活、新建一批农村物流重要节点，完善东莞农村物流网络体系；推动农村物流经营主体运营规模化，培育农村物流龙头企业；提升东莞农村物流信息化水平，支持农村物流信息化平台发展。</t>
  </si>
  <si>
    <t>近年我市先后编制《东莞市综合交通运输体系规划（2013-2030）》、《东莞市综合交通运输体系发展“十三五”规划》等规划，明确城乡交通运输一体化发展方向和思路</t>
  </si>
  <si>
    <t>全市域公交运营</t>
  </si>
  <si>
    <t>中山市</t>
  </si>
  <si>
    <t>我市推出了公共汽车实时到站查询系统，市民可通过 “中山交通”、“车来了”APP、“中山市公交集团微信公众号”，随时随地查询全市公交线路走向、到站时刻等信息</t>
  </si>
  <si>
    <t>《关于印发&lt;中山市完善基本公共服务均等化推进机制实施方案&gt;的通知》（中财办[2019]14号）并持续推进</t>
  </si>
  <si>
    <t>《关于印发&lt;中山市完善基本公共服务均等化推进机制实施方案&gt;的通知》（中财办[2019]14号）</t>
  </si>
  <si>
    <t>已实现全域公交，市汽车客运站有小件运输业务。</t>
  </si>
  <si>
    <t>古镇、小榄等镇区的货运站依托当地资源产业发展物流业。</t>
  </si>
  <si>
    <t>编制了《中山市公共交通发展战略》、《中山市综合交通规划》、《中山市公共交通系统规划》、《中山市公交场站布局专项规划》、《中山市公交线网规划》等</t>
  </si>
  <si>
    <t>潮州市</t>
  </si>
  <si>
    <t>市区</t>
  </si>
  <si>
    <t>建立且运行良好</t>
  </si>
  <si>
    <t>饶平县</t>
  </si>
  <si>
    <t>尚未合作</t>
  </si>
  <si>
    <t>在计划实施中</t>
  </si>
  <si>
    <t>交通运输实施城乡一体化发展管理保障</t>
  </si>
  <si>
    <t>揭阳市</t>
  </si>
  <si>
    <t>榕城区</t>
  </si>
  <si>
    <t>开展合作</t>
  </si>
  <si>
    <t>揭东区</t>
  </si>
  <si>
    <t>揭西县</t>
  </si>
  <si>
    <t>惠来县</t>
  </si>
  <si>
    <t>普宁市</t>
  </si>
  <si>
    <t>云浮市</t>
  </si>
  <si>
    <t>云城区</t>
  </si>
  <si>
    <t>已建立联合审核机制</t>
  </si>
  <si>
    <t>云安区</t>
  </si>
  <si>
    <t>行政区域内普遍通过互联网对外动态发布城乡客运信息情况</t>
  </si>
  <si>
    <t>将城乡交通一体化发展水平纳入四好农村公路督导考评内容</t>
  </si>
  <si>
    <t>有建立责任分工明确工作机制,《云安县推进公共交通及农村客运服务均等化工作实施方案》</t>
  </si>
  <si>
    <t>建立农村公路通客车条件审核机制，按照通行政村公路技术标准和安全设施标准开展审核</t>
  </si>
  <si>
    <t>云浮市云安区人民政府办公室关于印发
云安区推进行政村通客运班车
工作实施方案的通知</t>
  </si>
  <si>
    <t>开展客车携带小件运输业务</t>
  </si>
  <si>
    <t>关于印发云安区省级电子商务进农村示范县工作实施方案的通知</t>
  </si>
  <si>
    <t>云浮市中心城区综合交通体系规划（2017-2020）《云规编发[2017-2020]14号》</t>
  </si>
  <si>
    <t>新兴县</t>
  </si>
  <si>
    <t>我县公交和农村客运线路具体的车辆运行状态，都可以通过“车来了”APP查询，相关企业的网站和微信公众号都会根据要求对外发布相关动态。群众可以通过互联网及相关公众号、APP查询公交的运行情况。</t>
  </si>
  <si>
    <t>我县早于2011年已出台了新府办[2011]68号、（新府办[2011]71号和新府办[2011]73号等相关文件，将城乡交通运输一化体化水平纳入本县全面建成小康社会目标，组织相关部门建立了责任分工明确的工作机制。</t>
  </si>
  <si>
    <t>我县政府结合创建“四好农村路”省级示范县工作和扶贫、全域旅游等工作，组织交通运输、发展改革、财政、公安、国土资源、住建、农村、商务、扶贫、邮政、供销等相关部门，成立了相关机构，制定了分工明确的工作机制，并运行良好。</t>
  </si>
  <si>
    <t>我县自2011年以来，建立了对农村客运班线通行条件联合审核机制，并对全县的通行政村道路100%实施了通客车安全评估和联合审核。</t>
  </si>
  <si>
    <t>我县对农村公路和建设、养护、管理和农村客货运输、农村邮政、城市公交等城乡交通运输服务的稳定运营都建立有相应的经费保障机制。对上级财政补贴，都及时、足额发放给企业，确保企业正常运营。</t>
  </si>
  <si>
    <t>我县未与邮政、快递等企业签署合作协议，未形成交邮合作经验。但农村客运企业有开展农村客车携带小件运输业务。</t>
  </si>
  <si>
    <t>我县依托本县的养殖、凉果加工等特色产业，结合全域旅游和农邮乐等电子商务资源，以物流运输为载体有效整合了生产、流通加工、销售等环节，对促进我县一二三产业整合，农村地区经济发展起到了支撑作用。</t>
  </si>
  <si>
    <t>对城乡交通运输一体化进行合理规划的情况。我县于2012年就委托西南交通大学对我县公交系统进行了中远期规划。但未就相关的建设项目、资金等进行安排。</t>
  </si>
  <si>
    <t>郁南县</t>
  </si>
  <si>
    <t>四好农村路实施方案内容</t>
  </si>
  <si>
    <t>已实行联合审核机制</t>
  </si>
  <si>
    <t>县商务局推行电子商务进农村</t>
  </si>
  <si>
    <t>罗定市</t>
  </si>
  <si>
    <t>已通过互联网对外动态发布城乡客运信息情况</t>
  </si>
  <si>
    <t>出台《罗定市城市总体规划（2011-2035）》强化城乡统筹发展，实行城乡统一规划管理</t>
  </si>
  <si>
    <t>印发《罗定市关于加快推进“四好农村公路”建设实施方案》建立分工明确的工作机制</t>
  </si>
  <si>
    <t>有效执行</t>
  </si>
  <si>
    <t>全省</t>
  </si>
  <si>
    <t>备注：1.市（县）城区内无三级以上汽车客运站或没有开通城市公交的，P4指标不得分；
      2.行政区域内全域开通了城市公交的，P11指标默认满分；
      3.P28指标仅交通运输“十三五”扶贫规划中确定的1177个贫困县填写。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</si>
</sst>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_ "/>
  </numFmts>
  <fonts count="47">
    <font>
      <sz val="11"/>
      <color indexed="8"/>
      <name val="宋体"/>
      <family val="0"/>
    </font>
    <font>
      <sz val="11"/>
      <name val="宋体"/>
      <family val="0"/>
    </font>
    <font>
      <b/>
      <sz val="14"/>
      <color indexed="8"/>
      <name val="宋体"/>
      <family val="0"/>
    </font>
    <font>
      <b/>
      <sz val="11"/>
      <color indexed="8"/>
      <name val="宋体"/>
      <family val="0"/>
    </font>
    <font>
      <b/>
      <sz val="11"/>
      <color indexed="62"/>
      <name val="宋体"/>
      <family val="0"/>
    </font>
    <font>
      <sz val="11"/>
      <color indexed="16"/>
      <name val="宋体"/>
      <family val="0"/>
    </font>
    <font>
      <b/>
      <sz val="11"/>
      <color indexed="9"/>
      <name val="宋体"/>
      <family val="0"/>
    </font>
    <font>
      <sz val="9"/>
      <name val="宋体"/>
      <family val="0"/>
    </font>
    <font>
      <b/>
      <sz val="11"/>
      <color indexed="53"/>
      <name val="宋体"/>
      <family val="0"/>
    </font>
    <font>
      <b/>
      <sz val="15"/>
      <color indexed="62"/>
      <name val="宋体"/>
      <family val="0"/>
    </font>
    <font>
      <sz val="11"/>
      <color indexed="17"/>
      <name val="宋体"/>
      <family val="0"/>
    </font>
    <font>
      <b/>
      <sz val="18"/>
      <color indexed="62"/>
      <name val="宋体"/>
      <family val="0"/>
    </font>
    <font>
      <u val="single"/>
      <sz val="11"/>
      <color indexed="12"/>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sz val="11"/>
      <color indexed="53"/>
      <name val="宋体"/>
      <family val="0"/>
    </font>
    <font>
      <b/>
      <sz val="13"/>
      <color indexed="62"/>
      <name val="宋体"/>
      <family val="0"/>
    </font>
    <font>
      <sz val="11"/>
      <color indexed="10"/>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1"/>
      <color rgb="FF000000"/>
      <name val="宋体"/>
      <family val="0"/>
    </font>
    <font>
      <sz val="11"/>
      <color theme="1"/>
      <name val="宋体"/>
      <family val="0"/>
    </font>
    <font>
      <sz val="11"/>
      <name val="Calibri"/>
      <family val="0"/>
    </font>
    <font>
      <sz val="11"/>
      <color rgb="FF000000"/>
      <name val="Calibri"/>
      <family val="0"/>
    </font>
    <font>
      <b/>
      <sz val="11"/>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style="thin"/>
      <top/>
      <bottom style="medium"/>
    </border>
    <border>
      <left style="thin"/>
      <right style="thin"/>
      <top/>
      <bottom/>
    </border>
    <border>
      <left style="thin"/>
      <right style="thin"/>
      <top/>
      <bottom style="thin"/>
    </border>
    <border>
      <left style="thin"/>
      <right style="thin"/>
      <top>
        <color indexed="63"/>
      </top>
      <bottom/>
    </border>
    <border>
      <left style="thin"/>
      <right style="thin"/>
      <top>
        <color indexed="63"/>
      </top>
      <bottom style="medium"/>
    </border>
    <border>
      <left style="thin"/>
      <right style="thin"/>
      <top>
        <color indexed="63"/>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6">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xf numFmtId="0" fontId="0" fillId="0" borderId="0" applyProtection="0">
      <alignment/>
    </xf>
    <xf numFmtId="0" fontId="7" fillId="0" borderId="0">
      <alignment vertical="center"/>
      <protection/>
    </xf>
    <xf numFmtId="0" fontId="0" fillId="0" borderId="0" applyProtection="0">
      <alignment/>
    </xf>
  </cellStyleXfs>
  <cellXfs count="423">
    <xf numFmtId="0" fontId="0" fillId="0" borderId="0" xfId="0" applyAlignment="1" applyProtection="1">
      <alignment/>
      <protection/>
    </xf>
    <xf numFmtId="0" fontId="0" fillId="0" borderId="0" xfId="0" applyFont="1" applyAlignment="1" applyProtection="1">
      <alignment/>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horizontal="center" vertical="center"/>
      <protection/>
    </xf>
    <xf numFmtId="0" fontId="41" fillId="0" borderId="0" xfId="0" applyFont="1" applyAlignment="1" applyProtection="1">
      <alignment/>
      <protection/>
    </xf>
    <xf numFmtId="0" fontId="1" fillId="0" borderId="0" xfId="0" applyFont="1" applyAlignment="1" applyProtection="1">
      <alignment/>
      <protection/>
    </xf>
    <xf numFmtId="0" fontId="41" fillId="0" borderId="0" xfId="0" applyFont="1" applyBorder="1" applyAlignment="1" applyProtection="1">
      <alignment/>
      <protection/>
    </xf>
    <xf numFmtId="0" fontId="0" fillId="0" borderId="0" xfId="0" applyFont="1" applyAlignment="1" applyProtection="1">
      <alignment vertical="top" wrapText="1"/>
      <protection/>
    </xf>
    <xf numFmtId="176" fontId="0" fillId="0" borderId="0" xfId="0" applyNumberFormat="1" applyAlignment="1" applyProtection="1">
      <alignment/>
      <protection/>
    </xf>
    <xf numFmtId="177" fontId="0" fillId="0" borderId="0" xfId="0" applyNumberFormat="1" applyAlignment="1" applyProtection="1">
      <alignment/>
      <protection/>
    </xf>
    <xf numFmtId="178" fontId="0" fillId="0" borderId="0" xfId="0" applyNumberFormat="1" applyFont="1" applyAlignment="1" applyProtection="1">
      <alignment/>
      <protection/>
    </xf>
    <xf numFmtId="177" fontId="0" fillId="0" borderId="0" xfId="0" applyNumberFormat="1" applyFont="1" applyAlignment="1" applyProtection="1">
      <alignment/>
      <protection/>
    </xf>
    <xf numFmtId="176" fontId="0" fillId="0" borderId="0" xfId="0" applyNumberFormat="1" applyFont="1" applyAlignment="1" applyProtection="1">
      <alignment/>
      <protection/>
    </xf>
    <xf numFmtId="9" fontId="0" fillId="0" borderId="0" xfId="0" applyNumberFormat="1" applyAlignment="1" applyProtection="1">
      <alignment/>
      <protection/>
    </xf>
    <xf numFmtId="178" fontId="0" fillId="0" borderId="0" xfId="0" applyNumberFormat="1" applyAlignment="1" applyProtection="1">
      <alignment/>
      <protection/>
    </xf>
    <xf numFmtId="0" fontId="2" fillId="0" borderId="0" xfId="0" applyFont="1" applyAlignment="1" applyProtection="1">
      <alignment horizontal="left" vertical="center"/>
      <protection/>
    </xf>
    <xf numFmtId="176" fontId="2" fillId="0" borderId="0" xfId="0" applyNumberFormat="1" applyFont="1" applyAlignment="1" applyProtection="1">
      <alignment horizontal="left" vertical="center"/>
      <protection/>
    </xf>
    <xf numFmtId="177" fontId="2" fillId="0" borderId="0" xfId="0" applyNumberFormat="1" applyFont="1" applyAlignment="1" applyProtection="1">
      <alignment horizontal="left" vertical="center"/>
      <protection/>
    </xf>
    <xf numFmtId="178" fontId="2" fillId="0" borderId="0" xfId="0" applyNumberFormat="1" applyFont="1" applyAlignment="1" applyProtection="1">
      <alignment horizontal="left" vertical="center"/>
      <protection/>
    </xf>
    <xf numFmtId="0" fontId="0" fillId="0" borderId="0" xfId="0" applyFont="1" applyBorder="1" applyAlignment="1" applyProtection="1">
      <alignment vertical="center"/>
      <protection/>
    </xf>
    <xf numFmtId="176" fontId="0" fillId="0" borderId="0" xfId="0" applyNumberFormat="1" applyFont="1" applyBorder="1" applyAlignment="1" applyProtection="1">
      <alignment vertical="center"/>
      <protection/>
    </xf>
    <xf numFmtId="177" fontId="0" fillId="0" borderId="0" xfId="0" applyNumberFormat="1" applyFont="1" applyBorder="1" applyAlignment="1" applyProtection="1">
      <alignment vertical="center"/>
      <protection/>
    </xf>
    <xf numFmtId="178" fontId="0" fillId="0" borderId="0" xfId="0" applyNumberFormat="1" applyFont="1" applyBorder="1" applyAlignment="1" applyProtection="1">
      <alignment vertical="center"/>
      <protection/>
    </xf>
    <xf numFmtId="0" fontId="0" fillId="33" borderId="10" xfId="0" applyFont="1" applyFill="1" applyBorder="1" applyAlignment="1" applyProtection="1">
      <alignment horizontal="center" vertical="center" wrapText="1"/>
      <protection/>
    </xf>
    <xf numFmtId="176" fontId="0" fillId="33" borderId="10" xfId="0" applyNumberFormat="1" applyFill="1" applyBorder="1" applyAlignment="1" applyProtection="1">
      <alignment horizontal="center" vertical="center"/>
      <protection/>
    </xf>
    <xf numFmtId="177" fontId="0" fillId="33" borderId="10" xfId="0" applyNumberFormat="1" applyFill="1" applyBorder="1" applyAlignment="1" applyProtection="1">
      <alignment horizontal="center" vertical="center"/>
      <protection/>
    </xf>
    <xf numFmtId="178" fontId="0" fillId="33" borderId="10" xfId="0" applyNumberFormat="1" applyFill="1" applyBorder="1" applyAlignment="1" applyProtection="1">
      <alignment horizontal="center" vertical="center"/>
      <protection/>
    </xf>
    <xf numFmtId="176" fontId="0" fillId="33" borderId="11" xfId="0" applyNumberFormat="1" applyFont="1" applyFill="1" applyBorder="1" applyAlignment="1" applyProtection="1">
      <alignment horizontal="center" vertical="center" wrapText="1"/>
      <protection/>
    </xf>
    <xf numFmtId="177" fontId="0" fillId="33" borderId="12" xfId="0" applyNumberFormat="1" applyFont="1" applyFill="1" applyBorder="1" applyAlignment="1" applyProtection="1">
      <alignment horizontal="center" vertical="center" wrapText="1"/>
      <protection/>
    </xf>
    <xf numFmtId="178" fontId="0" fillId="33" borderId="13" xfId="0" applyNumberFormat="1" applyFill="1" applyBorder="1" applyAlignment="1" applyProtection="1">
      <alignment horizontal="center" vertical="center" wrapText="1"/>
      <protection/>
    </xf>
    <xf numFmtId="177" fontId="0" fillId="33" borderId="14" xfId="0" applyNumberFormat="1" applyFill="1" applyBorder="1" applyAlignment="1" applyProtection="1">
      <alignment horizontal="center" vertical="center" wrapText="1"/>
      <protection/>
    </xf>
    <xf numFmtId="176" fontId="0" fillId="33" borderId="14" xfId="0" applyNumberFormat="1" applyFill="1" applyBorder="1" applyAlignment="1" applyProtection="1">
      <alignment horizontal="center" vertical="center" wrapText="1"/>
      <protection/>
    </xf>
    <xf numFmtId="177" fontId="0" fillId="33" borderId="15" xfId="0" applyNumberFormat="1" applyFill="1" applyBorder="1" applyAlignment="1" applyProtection="1">
      <alignment horizontal="center" vertical="center" wrapText="1"/>
      <protection/>
    </xf>
    <xf numFmtId="176" fontId="0" fillId="33" borderId="13" xfId="0" applyNumberFormat="1" applyFont="1" applyFill="1" applyBorder="1" applyAlignment="1" applyProtection="1">
      <alignment horizontal="center" vertical="center" wrapText="1"/>
      <protection/>
    </xf>
    <xf numFmtId="177" fontId="0" fillId="33" borderId="15" xfId="0" applyNumberFormat="1" applyFont="1" applyFill="1" applyBorder="1" applyAlignment="1" applyProtection="1">
      <alignment horizontal="center" vertical="center" wrapText="1"/>
      <protection/>
    </xf>
    <xf numFmtId="178" fontId="0" fillId="33" borderId="13" xfId="0" applyNumberFormat="1" applyFont="1" applyFill="1" applyBorder="1" applyAlignment="1" applyProtection="1">
      <alignment horizontal="center" vertical="center" wrapText="1"/>
      <protection/>
    </xf>
    <xf numFmtId="0" fontId="0" fillId="33" borderId="16" xfId="0" applyFont="1" applyFill="1" applyBorder="1" applyAlignment="1" applyProtection="1">
      <alignment horizontal="center" vertical="center" wrapText="1"/>
      <protection/>
    </xf>
    <xf numFmtId="176" fontId="0" fillId="33" borderId="17" xfId="0" applyNumberFormat="1" applyFont="1" applyFill="1" applyBorder="1" applyAlignment="1" applyProtection="1">
      <alignment horizontal="center" vertical="center" wrapText="1"/>
      <protection/>
    </xf>
    <xf numFmtId="177" fontId="0" fillId="33" borderId="17" xfId="0" applyNumberFormat="1" applyFont="1" applyFill="1" applyBorder="1" applyAlignment="1" applyProtection="1">
      <alignment horizontal="center" vertical="center" wrapText="1"/>
      <protection/>
    </xf>
    <xf numFmtId="178" fontId="42" fillId="33" borderId="16" xfId="0" applyNumberFormat="1" applyFont="1" applyFill="1" applyBorder="1" applyAlignment="1" applyProtection="1">
      <alignment horizontal="center" vertical="center" wrapText="1"/>
      <protection/>
    </xf>
    <xf numFmtId="177" fontId="0" fillId="33" borderId="16" xfId="0" applyNumberFormat="1" applyFont="1" applyFill="1" applyBorder="1" applyAlignment="1" applyProtection="1">
      <alignment horizontal="center" vertical="center" wrapText="1"/>
      <protection/>
    </xf>
    <xf numFmtId="176" fontId="0" fillId="33" borderId="16" xfId="0" applyNumberFormat="1" applyFont="1" applyFill="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176" fontId="0" fillId="0" borderId="17" xfId="0" applyNumberFormat="1" applyFont="1" applyBorder="1" applyAlignment="1" applyProtection="1">
      <alignment horizontal="center" vertical="center" wrapText="1"/>
      <protection/>
    </xf>
    <xf numFmtId="177" fontId="0" fillId="0" borderId="17" xfId="0" applyNumberFormat="1" applyFont="1" applyBorder="1" applyAlignment="1" applyProtection="1">
      <alignment horizontal="center" vertical="center" wrapText="1"/>
      <protection/>
    </xf>
    <xf numFmtId="178" fontId="0" fillId="0" borderId="17" xfId="0" applyNumberFormat="1"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176" fontId="0" fillId="0" borderId="19" xfId="0" applyNumberFormat="1" applyFont="1" applyBorder="1" applyAlignment="1" applyProtection="1">
      <alignment horizontal="center" vertical="center" wrapText="1"/>
      <protection/>
    </xf>
    <xf numFmtId="177" fontId="0" fillId="0" borderId="19" xfId="0" applyNumberFormat="1" applyFont="1" applyBorder="1" applyAlignment="1" applyProtection="1">
      <alignment horizontal="center" vertical="center" wrapText="1"/>
      <protection/>
    </xf>
    <xf numFmtId="178" fontId="0" fillId="0" borderId="19" xfId="0"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176" fontId="0" fillId="0" borderId="10" xfId="0" applyNumberFormat="1" applyFont="1" applyBorder="1" applyAlignment="1" applyProtection="1">
      <alignment horizontal="center" vertical="center" wrapText="1"/>
      <protection/>
    </xf>
    <xf numFmtId="177" fontId="0" fillId="0" borderId="10" xfId="0" applyNumberFormat="1" applyFont="1" applyBorder="1" applyAlignment="1" applyProtection="1">
      <alignment horizontal="center" vertical="center" wrapText="1"/>
      <protection/>
    </xf>
    <xf numFmtId="178" fontId="0" fillId="0" borderId="10" xfId="0" applyNumberFormat="1"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176" fontId="0" fillId="0" borderId="16" xfId="0" applyNumberFormat="1" applyFont="1" applyBorder="1" applyAlignment="1" applyProtection="1">
      <alignment horizontal="center" vertical="center" wrapText="1"/>
      <protection/>
    </xf>
    <xf numFmtId="177" fontId="0" fillId="0" borderId="16" xfId="0" applyNumberFormat="1" applyFont="1" applyBorder="1" applyAlignment="1" applyProtection="1">
      <alignment horizontal="center" vertical="center" wrapText="1"/>
      <protection/>
    </xf>
    <xf numFmtId="178" fontId="0" fillId="0" borderId="16" xfId="0" applyNumberFormat="1"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19" xfId="0" applyFont="1" applyFill="1" applyBorder="1" applyAlignment="1" applyProtection="1">
      <alignment horizontal="center" vertical="center" wrapText="1"/>
      <protection/>
    </xf>
    <xf numFmtId="176" fontId="0" fillId="0" borderId="19" xfId="0" applyNumberFormat="1" applyFont="1" applyFill="1" applyBorder="1" applyAlignment="1" applyProtection="1">
      <alignment horizontal="center" vertical="center" wrapText="1"/>
      <protection/>
    </xf>
    <xf numFmtId="177" fontId="0" fillId="0" borderId="19" xfId="0" applyNumberFormat="1" applyFont="1" applyFill="1" applyBorder="1" applyAlignment="1" applyProtection="1">
      <alignment horizontal="center" vertical="center" wrapText="1"/>
      <protection/>
    </xf>
    <xf numFmtId="178" fontId="0" fillId="0" borderId="19" xfId="0"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176" fontId="0" fillId="0" borderId="10" xfId="0" applyNumberFormat="1" applyFont="1" applyFill="1" applyBorder="1" applyAlignment="1" applyProtection="1">
      <alignment horizontal="center" vertical="center" wrapText="1"/>
      <protection/>
    </xf>
    <xf numFmtId="177" fontId="0" fillId="0" borderId="10" xfId="0" applyNumberFormat="1" applyFont="1" applyFill="1" applyBorder="1" applyAlignment="1" applyProtection="1">
      <alignment horizontal="center" vertical="center" wrapText="1"/>
      <protection/>
    </xf>
    <xf numFmtId="178" fontId="0" fillId="0" borderId="10" xfId="0" applyNumberFormat="1" applyFont="1" applyFill="1" applyBorder="1" applyAlignment="1" applyProtection="1">
      <alignment horizontal="center" vertical="center" wrapText="1"/>
      <protection/>
    </xf>
    <xf numFmtId="176" fontId="1" fillId="0" borderId="10" xfId="0" applyNumberFormat="1" applyFont="1" applyFill="1" applyBorder="1" applyAlignment="1" applyProtection="1">
      <alignment horizontal="center" vertical="center" wrapText="1"/>
      <protection/>
    </xf>
    <xf numFmtId="177" fontId="1" fillId="0" borderId="10" xfId="0" applyNumberFormat="1"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176" fontId="0" fillId="0" borderId="16" xfId="0" applyNumberFormat="1" applyFont="1" applyFill="1" applyBorder="1" applyAlignment="1" applyProtection="1">
      <alignment horizontal="center" vertical="center" wrapText="1"/>
      <protection/>
    </xf>
    <xf numFmtId="177" fontId="0" fillId="0" borderId="16" xfId="0" applyNumberFormat="1" applyFont="1" applyFill="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176" fontId="0" fillId="0" borderId="22" xfId="0" applyNumberFormat="1" applyFont="1" applyBorder="1" applyAlignment="1" applyProtection="1">
      <alignment horizontal="center" vertical="center" wrapText="1"/>
      <protection/>
    </xf>
    <xf numFmtId="177" fontId="0" fillId="0" borderId="22" xfId="0" applyNumberFormat="1" applyFont="1" applyBorder="1" applyAlignment="1" applyProtection="1">
      <alignment horizontal="center" vertical="center" wrapText="1"/>
      <protection/>
    </xf>
    <xf numFmtId="178" fontId="0" fillId="0" borderId="22" xfId="0" applyNumberFormat="1" applyFont="1" applyBorder="1" applyAlignment="1" applyProtection="1">
      <alignment horizontal="center" vertical="center" wrapText="1"/>
      <protection/>
    </xf>
    <xf numFmtId="176" fontId="0" fillId="0" borderId="21" xfId="0" applyNumberFormat="1" applyFont="1" applyBorder="1" applyAlignment="1" applyProtection="1">
      <alignment horizontal="center" vertical="center" wrapText="1"/>
      <protection/>
    </xf>
    <xf numFmtId="177" fontId="0" fillId="0" borderId="21" xfId="0" applyNumberFormat="1" applyFont="1" applyBorder="1" applyAlignment="1" applyProtection="1">
      <alignment horizontal="center" vertical="center" wrapText="1"/>
      <protection/>
    </xf>
    <xf numFmtId="178" fontId="0" fillId="0" borderId="21" xfId="0" applyNumberFormat="1" applyFont="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177" fontId="0" fillId="0" borderId="10" xfId="0" applyNumberFormat="1"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178" fontId="0" fillId="0" borderId="10" xfId="0" applyNumberFormat="1" applyFont="1" applyFill="1" applyBorder="1" applyAlignment="1" applyProtection="1">
      <alignment horizontal="center" vertical="center" wrapText="1"/>
      <protection/>
    </xf>
    <xf numFmtId="176" fontId="0" fillId="0" borderId="10" xfId="0" applyNumberFormat="1" applyFont="1" applyFill="1" applyBorder="1" applyAlignment="1" applyProtection="1">
      <alignment horizontal="center" vertical="center" wrapText="1"/>
      <protection/>
    </xf>
    <xf numFmtId="178" fontId="0" fillId="0" borderId="10" xfId="0" applyNumberFormat="1" applyFont="1" applyFill="1" applyBorder="1" applyAlignment="1" applyProtection="1">
      <alignment horizontal="center" vertical="center" wrapText="1"/>
      <protection/>
    </xf>
    <xf numFmtId="176" fontId="0" fillId="0" borderId="10"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41" fillId="0" borderId="19" xfId="0" applyFont="1" applyBorder="1" applyAlignment="1" applyProtection="1">
      <alignment horizontal="center" vertical="center" wrapText="1"/>
      <protection/>
    </xf>
    <xf numFmtId="176" fontId="41" fillId="0" borderId="19" xfId="0" applyNumberFormat="1" applyFont="1" applyFill="1" applyBorder="1" applyAlignment="1" applyProtection="1">
      <alignment horizontal="center" vertical="center" wrapText="1"/>
      <protection/>
    </xf>
    <xf numFmtId="177" fontId="41" fillId="0" borderId="19" xfId="0" applyNumberFormat="1" applyFont="1" applyFill="1" applyBorder="1" applyAlignment="1" applyProtection="1">
      <alignment horizontal="center" vertical="center" wrapText="1"/>
      <protection/>
    </xf>
    <xf numFmtId="178" fontId="41" fillId="0" borderId="19" xfId="0" applyNumberFormat="1" applyFont="1" applyFill="1" applyBorder="1" applyAlignment="1" applyProtection="1">
      <alignment horizontal="center" vertical="center" wrapText="1"/>
      <protection/>
    </xf>
    <xf numFmtId="0" fontId="41" fillId="0" borderId="10" xfId="0" applyFont="1" applyBorder="1" applyAlignment="1" applyProtection="1">
      <alignment horizontal="center" vertical="center" wrapText="1"/>
      <protection/>
    </xf>
    <xf numFmtId="176" fontId="41" fillId="0" borderId="10" xfId="0" applyNumberFormat="1" applyFont="1" applyBorder="1" applyAlignment="1" applyProtection="1">
      <alignment horizontal="center" vertical="center" wrapText="1"/>
      <protection/>
    </xf>
    <xf numFmtId="177" fontId="41" fillId="0" borderId="10" xfId="0" applyNumberFormat="1" applyFont="1" applyBorder="1" applyAlignment="1" applyProtection="1">
      <alignment horizontal="center" vertical="center" wrapText="1"/>
      <protection/>
    </xf>
    <xf numFmtId="178" fontId="41" fillId="0" borderId="10" xfId="0" applyNumberFormat="1" applyFont="1" applyBorder="1" applyAlignment="1" applyProtection="1">
      <alignment horizontal="center" vertical="center" wrapText="1"/>
      <protection/>
    </xf>
    <xf numFmtId="176" fontId="41" fillId="0" borderId="10" xfId="0" applyNumberFormat="1" applyFont="1" applyFill="1" applyBorder="1" applyAlignment="1" applyProtection="1">
      <alignment horizontal="center" vertical="center" wrapText="1"/>
      <protection/>
    </xf>
    <xf numFmtId="177" fontId="41" fillId="0" borderId="10" xfId="0" applyNumberFormat="1" applyFont="1" applyFill="1" applyBorder="1" applyAlignment="1" applyProtection="1">
      <alignment horizontal="center" vertical="center" wrapText="1"/>
      <protection/>
    </xf>
    <xf numFmtId="178" fontId="41" fillId="0" borderId="10" xfId="0" applyNumberFormat="1" applyFont="1" applyFill="1" applyBorder="1" applyAlignment="1" applyProtection="1">
      <alignment horizontal="center" vertical="center" wrapText="1"/>
      <protection/>
    </xf>
    <xf numFmtId="178" fontId="41" fillId="0" borderId="0" xfId="0" applyNumberFormat="1" applyFont="1" applyAlignment="1">
      <alignment horizontal="center" vertical="center" wrapText="1"/>
    </xf>
    <xf numFmtId="176" fontId="41" fillId="0" borderId="10" xfId="0" applyNumberFormat="1" applyFont="1" applyFill="1" applyBorder="1" applyAlignment="1" applyProtection="1">
      <alignment horizontal="center" vertical="center" wrapText="1"/>
      <protection/>
    </xf>
    <xf numFmtId="177" fontId="41" fillId="0" borderId="10" xfId="0" applyNumberFormat="1" applyFont="1" applyFill="1" applyBorder="1" applyAlignment="1" applyProtection="1">
      <alignment horizontal="center" vertical="center" wrapText="1"/>
      <protection/>
    </xf>
    <xf numFmtId="178" fontId="41" fillId="0" borderId="10" xfId="0" applyNumberFormat="1" applyFont="1" applyFill="1" applyBorder="1" applyAlignment="1" applyProtection="1">
      <alignment horizontal="center" vertical="center" wrapText="1"/>
      <protection/>
    </xf>
    <xf numFmtId="0" fontId="41" fillId="0" borderId="16" xfId="0" applyFont="1" applyBorder="1" applyAlignment="1" applyProtection="1">
      <alignment horizontal="center" vertical="center" wrapText="1"/>
      <protection/>
    </xf>
    <xf numFmtId="176" fontId="41" fillId="0" borderId="16" xfId="0" applyNumberFormat="1" applyFont="1" applyBorder="1" applyAlignment="1" applyProtection="1">
      <alignment horizontal="center" vertical="center" wrapText="1"/>
      <protection/>
    </xf>
    <xf numFmtId="177" fontId="41" fillId="0" borderId="16" xfId="0" applyNumberFormat="1" applyFont="1" applyBorder="1" applyAlignment="1" applyProtection="1">
      <alignment horizontal="center" vertical="center" wrapText="1"/>
      <protection/>
    </xf>
    <xf numFmtId="178" fontId="41" fillId="0" borderId="16" xfId="0" applyNumberFormat="1" applyFont="1" applyBorder="1" applyAlignment="1" applyProtection="1">
      <alignment horizontal="center" vertical="center" wrapText="1"/>
      <protection/>
    </xf>
    <xf numFmtId="178" fontId="43" fillId="0" borderId="19" xfId="0" applyNumberFormat="1" applyFont="1" applyBorder="1" applyAlignment="1" applyProtection="1">
      <alignment horizontal="center" vertical="center" wrapText="1"/>
      <protection/>
    </xf>
    <xf numFmtId="178" fontId="43" fillId="0" borderId="10" xfId="0" applyNumberFormat="1" applyFont="1" applyBorder="1" applyAlignment="1" applyProtection="1">
      <alignment horizontal="center" vertical="center" wrapText="1"/>
      <protection/>
    </xf>
    <xf numFmtId="177" fontId="43" fillId="0" borderId="10" xfId="0" applyNumberFormat="1" applyFont="1" applyBorder="1" applyAlignment="1" applyProtection="1">
      <alignment horizontal="center" vertical="center" wrapText="1"/>
      <protection/>
    </xf>
    <xf numFmtId="176" fontId="1" fillId="0" borderId="10" xfId="0" applyNumberFormat="1" applyFont="1" applyBorder="1" applyAlignment="1" applyProtection="1">
      <alignment horizontal="center" vertical="center" wrapText="1"/>
      <protection/>
    </xf>
    <xf numFmtId="177" fontId="1" fillId="0" borderId="10" xfId="0" applyNumberFormat="1" applyFont="1" applyBorder="1" applyAlignment="1" applyProtection="1">
      <alignment horizontal="center" vertical="center" wrapText="1"/>
      <protection/>
    </xf>
    <xf numFmtId="178" fontId="42" fillId="0" borderId="10" xfId="0" applyNumberFormat="1" applyFont="1" applyBorder="1" applyAlignment="1" applyProtection="1">
      <alignment horizontal="center" vertical="center" wrapText="1"/>
      <protection/>
    </xf>
    <xf numFmtId="176" fontId="0" fillId="0" borderId="16" xfId="63" applyNumberFormat="1" applyFont="1" applyBorder="1" applyAlignment="1" applyProtection="1">
      <alignment horizontal="center" vertical="center" wrapText="1"/>
      <protection/>
    </xf>
    <xf numFmtId="177" fontId="0" fillId="0" borderId="16" xfId="63" applyNumberFormat="1" applyFont="1" applyBorder="1" applyAlignment="1" applyProtection="1">
      <alignment horizontal="center" vertical="center" wrapText="1"/>
      <protection/>
    </xf>
    <xf numFmtId="178" fontId="0" fillId="0" borderId="16" xfId="63" applyNumberFormat="1" applyFont="1" applyBorder="1" applyAlignment="1" applyProtection="1">
      <alignment horizontal="center" vertical="center" wrapText="1"/>
      <protection/>
    </xf>
    <xf numFmtId="0" fontId="41" fillId="0" borderId="20" xfId="0" applyFont="1" applyBorder="1" applyAlignment="1" applyProtection="1">
      <alignment horizontal="center" vertical="center" wrapText="1"/>
      <protection/>
    </xf>
    <xf numFmtId="0" fontId="44" fillId="0" borderId="19" xfId="0" applyFont="1" applyBorder="1" applyAlignment="1" applyProtection="1">
      <alignment horizontal="center" vertical="center" wrapText="1"/>
      <protection/>
    </xf>
    <xf numFmtId="176" fontId="44" fillId="0" borderId="19" xfId="0" applyNumberFormat="1" applyFont="1" applyBorder="1" applyAlignment="1" applyProtection="1">
      <alignment horizontal="center" vertical="center" wrapText="1"/>
      <protection/>
    </xf>
    <xf numFmtId="178" fontId="44" fillId="0" borderId="19" xfId="0" applyNumberFormat="1" applyFont="1" applyBorder="1" applyAlignment="1" applyProtection="1">
      <alignment horizontal="center" vertical="center" wrapText="1"/>
      <protection/>
    </xf>
    <xf numFmtId="177" fontId="44" fillId="0" borderId="19" xfId="0" applyNumberFormat="1" applyFont="1" applyBorder="1" applyAlignment="1" applyProtection="1">
      <alignment horizontal="center" vertical="center" wrapText="1"/>
      <protection/>
    </xf>
    <xf numFmtId="0" fontId="44" fillId="0" borderId="10" xfId="0" applyFont="1" applyBorder="1" applyAlignment="1" applyProtection="1">
      <alignment horizontal="center" vertical="center" wrapText="1"/>
      <protection/>
    </xf>
    <xf numFmtId="176" fontId="44" fillId="0" borderId="10" xfId="0" applyNumberFormat="1" applyFont="1" applyBorder="1" applyAlignment="1" applyProtection="1">
      <alignment horizontal="center" vertical="center" wrapText="1"/>
      <protection/>
    </xf>
    <xf numFmtId="178" fontId="44" fillId="0" borderId="10" xfId="0" applyNumberFormat="1" applyFont="1" applyFill="1" applyBorder="1" applyAlignment="1" applyProtection="1">
      <alignment horizontal="center" vertical="center" wrapText="1"/>
      <protection/>
    </xf>
    <xf numFmtId="177" fontId="44" fillId="0" borderId="10" xfId="0" applyNumberFormat="1" applyFont="1" applyBorder="1" applyAlignment="1" applyProtection="1">
      <alignment horizontal="center" vertical="center" wrapText="1"/>
      <protection/>
    </xf>
    <xf numFmtId="0" fontId="44" fillId="0" borderId="10" xfId="0" applyFont="1" applyFill="1" applyBorder="1" applyAlignment="1" applyProtection="1">
      <alignment horizontal="center" vertical="center" wrapText="1"/>
      <protection/>
    </xf>
    <xf numFmtId="176" fontId="44" fillId="0" borderId="10" xfId="0" applyNumberFormat="1" applyFont="1" applyFill="1" applyBorder="1" applyAlignment="1" applyProtection="1">
      <alignment horizontal="center" vertical="center" wrapText="1"/>
      <protection/>
    </xf>
    <xf numFmtId="177" fontId="44" fillId="0" borderId="10" xfId="0" applyNumberFormat="1" applyFont="1" applyFill="1" applyBorder="1" applyAlignment="1" applyProtection="1">
      <alignment horizontal="center" vertical="center" wrapText="1"/>
      <protection/>
    </xf>
    <xf numFmtId="9" fontId="2" fillId="0" borderId="0" xfId="0" applyNumberFormat="1" applyFont="1" applyAlignment="1" applyProtection="1">
      <alignment horizontal="left" vertical="center"/>
      <protection/>
    </xf>
    <xf numFmtId="9" fontId="0" fillId="0" borderId="0" xfId="0" applyNumberFormat="1" applyFont="1" applyBorder="1" applyAlignment="1" applyProtection="1">
      <alignment vertical="center"/>
      <protection/>
    </xf>
    <xf numFmtId="177" fontId="0" fillId="0" borderId="0" xfId="0" applyNumberFormat="1" applyFont="1" applyBorder="1" applyAlignment="1" applyProtection="1">
      <alignment/>
      <protection/>
    </xf>
    <xf numFmtId="0" fontId="0" fillId="33" borderId="23" xfId="0" applyFill="1" applyBorder="1" applyAlignment="1" applyProtection="1">
      <alignment horizontal="center" vertical="center"/>
      <protection/>
    </xf>
    <xf numFmtId="9" fontId="0" fillId="33" borderId="10" xfId="0" applyNumberFormat="1" applyFill="1" applyBorder="1" applyAlignment="1" applyProtection="1">
      <alignment horizontal="center" vertical="center"/>
      <protection/>
    </xf>
    <xf numFmtId="0" fontId="0" fillId="33" borderId="24" xfId="0" applyFont="1" applyFill="1" applyBorder="1" applyAlignment="1" applyProtection="1">
      <alignment horizontal="center" vertical="center" wrapText="1"/>
      <protection/>
    </xf>
    <xf numFmtId="0" fontId="0" fillId="33" borderId="25" xfId="0" applyFont="1" applyFill="1" applyBorder="1" applyAlignment="1" applyProtection="1">
      <alignment horizontal="center" vertical="center" wrapText="1"/>
      <protection/>
    </xf>
    <xf numFmtId="0" fontId="0" fillId="33" borderId="26" xfId="0" applyFont="1" applyFill="1" applyBorder="1" applyAlignment="1" applyProtection="1">
      <alignment horizontal="center" vertical="center" wrapText="1"/>
      <protection/>
    </xf>
    <xf numFmtId="9" fontId="0" fillId="33" borderId="11" xfId="0" applyNumberFormat="1" applyFont="1" applyFill="1" applyBorder="1" applyAlignment="1" applyProtection="1">
      <alignment horizontal="center" vertical="center" wrapText="1"/>
      <protection/>
    </xf>
    <xf numFmtId="0" fontId="0" fillId="33" borderId="0" xfId="0" applyFont="1" applyFill="1" applyAlignment="1" applyProtection="1">
      <alignment horizontal="center" vertical="center" wrapText="1"/>
      <protection/>
    </xf>
    <xf numFmtId="9" fontId="0" fillId="33" borderId="13" xfId="0" applyNumberFormat="1" applyFont="1" applyFill="1" applyBorder="1" applyAlignment="1" applyProtection="1">
      <alignment horizontal="center" vertical="center" wrapText="1"/>
      <protection/>
    </xf>
    <xf numFmtId="9" fontId="0" fillId="33" borderId="16" xfId="0" applyNumberFormat="1" applyFont="1" applyFill="1" applyBorder="1" applyAlignment="1" applyProtection="1">
      <alignment horizontal="center" vertical="center" wrapText="1"/>
      <protection/>
    </xf>
    <xf numFmtId="9" fontId="0" fillId="0" borderId="17" xfId="0" applyNumberFormat="1" applyFont="1" applyBorder="1" applyAlignment="1" applyProtection="1">
      <alignment horizontal="center" vertical="center" wrapText="1"/>
      <protection/>
    </xf>
    <xf numFmtId="9" fontId="0" fillId="0" borderId="19" xfId="0" applyNumberFormat="1" applyFont="1" applyBorder="1" applyAlignment="1" applyProtection="1">
      <alignment horizontal="center" vertical="center" wrapText="1"/>
      <protection/>
    </xf>
    <xf numFmtId="9" fontId="0" fillId="0" borderId="10" xfId="0" applyNumberFormat="1" applyFont="1" applyBorder="1" applyAlignment="1" applyProtection="1">
      <alignment horizontal="center" vertical="center" wrapText="1"/>
      <protection/>
    </xf>
    <xf numFmtId="9" fontId="0" fillId="0" borderId="16" xfId="0" applyNumberFormat="1" applyFont="1" applyBorder="1" applyAlignment="1" applyProtection="1">
      <alignment horizontal="center" vertical="center" wrapText="1"/>
      <protection/>
    </xf>
    <xf numFmtId="9" fontId="0" fillId="0" borderId="19" xfId="0" applyNumberFormat="1" applyFont="1" applyFill="1" applyBorder="1" applyAlignment="1" applyProtection="1">
      <alignment horizontal="center" vertical="center" wrapText="1"/>
      <protection/>
    </xf>
    <xf numFmtId="9" fontId="0" fillId="0" borderId="10" xfId="0" applyNumberFormat="1" applyFont="1" applyFill="1" applyBorder="1" applyAlignment="1" applyProtection="1">
      <alignment horizontal="center" vertical="center" wrapText="1"/>
      <protection/>
    </xf>
    <xf numFmtId="9" fontId="1" fillId="0" borderId="10" xfId="0" applyNumberFormat="1" applyFont="1" applyFill="1" applyBorder="1" applyAlignment="1" applyProtection="1">
      <alignment horizontal="center" vertical="center" wrapText="1"/>
      <protection/>
    </xf>
    <xf numFmtId="9" fontId="0" fillId="0" borderId="16" xfId="0" applyNumberFormat="1" applyFont="1" applyFill="1" applyBorder="1" applyAlignment="1" applyProtection="1">
      <alignment horizontal="center" vertical="center" wrapText="1"/>
      <protection/>
    </xf>
    <xf numFmtId="9" fontId="0" fillId="0" borderId="22" xfId="0" applyNumberFormat="1" applyFont="1" applyBorder="1" applyAlignment="1" applyProtection="1">
      <alignment horizontal="center" vertical="center" wrapText="1"/>
      <protection/>
    </xf>
    <xf numFmtId="9" fontId="0" fillId="0" borderId="21" xfId="0"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9" fontId="0" fillId="0" borderId="10" xfId="0" applyNumberFormat="1" applyFont="1" applyBorder="1" applyAlignment="1" applyProtection="1">
      <alignment horizontal="center" vertical="center" wrapText="1"/>
      <protection/>
    </xf>
    <xf numFmtId="0" fontId="0" fillId="0" borderId="10" xfId="0" applyNumberFormat="1" applyFon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wrapText="1"/>
      <protection/>
    </xf>
    <xf numFmtId="9" fontId="41" fillId="0" borderId="19" xfId="0" applyNumberFormat="1" applyFont="1" applyBorder="1" applyAlignment="1" applyProtection="1">
      <alignment horizontal="center" vertical="center" wrapText="1"/>
      <protection/>
    </xf>
    <xf numFmtId="177" fontId="41" fillId="0" borderId="19" xfId="0" applyNumberFormat="1" applyFont="1" applyBorder="1" applyAlignment="1" applyProtection="1">
      <alignment horizontal="center" vertical="center" wrapText="1"/>
      <protection/>
    </xf>
    <xf numFmtId="9" fontId="41" fillId="0" borderId="10" xfId="0" applyNumberFormat="1" applyFont="1" applyBorder="1" applyAlignment="1" applyProtection="1">
      <alignment horizontal="center" vertical="center" wrapText="1"/>
      <protection/>
    </xf>
    <xf numFmtId="0" fontId="41" fillId="0" borderId="10" xfId="0" applyFont="1" applyFill="1" applyBorder="1" applyAlignment="1" applyProtection="1">
      <alignment horizontal="center" vertical="center" wrapText="1"/>
      <protection/>
    </xf>
    <xf numFmtId="9" fontId="41" fillId="0" borderId="10" xfId="0" applyNumberFormat="1" applyFont="1" applyFill="1" applyBorder="1" applyAlignment="1" applyProtection="1">
      <alignment horizontal="center" vertical="center" wrapText="1"/>
      <protection/>
    </xf>
    <xf numFmtId="0" fontId="41" fillId="0" borderId="10" xfId="0" applyFont="1" applyFill="1" applyBorder="1" applyAlignment="1" applyProtection="1">
      <alignment horizontal="center" vertical="center" wrapText="1"/>
      <protection/>
    </xf>
    <xf numFmtId="9" fontId="41" fillId="0" borderId="10" xfId="0" applyNumberFormat="1" applyFont="1" applyFill="1" applyBorder="1" applyAlignment="1" applyProtection="1">
      <alignment horizontal="center" vertical="center" wrapText="1"/>
      <protection/>
    </xf>
    <xf numFmtId="9" fontId="41" fillId="0" borderId="16" xfId="0" applyNumberFormat="1"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9" fontId="1" fillId="0" borderId="10" xfId="0" applyNumberFormat="1" applyFont="1" applyBorder="1" applyAlignment="1" applyProtection="1">
      <alignment horizontal="center" vertical="center" wrapText="1"/>
      <protection/>
    </xf>
    <xf numFmtId="0" fontId="43" fillId="0" borderId="16" xfId="63" applyFont="1" applyBorder="1" applyAlignment="1" applyProtection="1">
      <alignment horizontal="center" vertical="center" wrapText="1"/>
      <protection/>
    </xf>
    <xf numFmtId="9" fontId="43" fillId="0" borderId="16" xfId="63" applyNumberFormat="1" applyFont="1" applyBorder="1" applyAlignment="1" applyProtection="1">
      <alignment horizontal="center" vertical="center" wrapText="1"/>
      <protection/>
    </xf>
    <xf numFmtId="0" fontId="44" fillId="0" borderId="19" xfId="0" applyNumberFormat="1" applyFont="1" applyFill="1" applyBorder="1" applyAlignment="1" applyProtection="1">
      <alignment horizontal="center" vertical="center" wrapText="1"/>
      <protection/>
    </xf>
    <xf numFmtId="9" fontId="44" fillId="0" borderId="19" xfId="0" applyNumberFormat="1" applyFont="1" applyBorder="1" applyAlignment="1" applyProtection="1">
      <alignment horizontal="center" vertical="center" wrapText="1"/>
      <protection/>
    </xf>
    <xf numFmtId="9" fontId="44" fillId="0" borderId="10" xfId="0" applyNumberFormat="1" applyFont="1" applyBorder="1" applyAlignment="1" applyProtection="1">
      <alignment horizontal="center" vertical="center" wrapText="1"/>
      <protection/>
    </xf>
    <xf numFmtId="9" fontId="44" fillId="0" borderId="10" xfId="0" applyNumberFormat="1" applyFont="1" applyFill="1" applyBorder="1" applyAlignment="1" applyProtection="1">
      <alignment horizontal="center" vertical="center" wrapText="1"/>
      <protection/>
    </xf>
    <xf numFmtId="9" fontId="0" fillId="0" borderId="0" xfId="0" applyNumberFormat="1" applyFont="1" applyBorder="1" applyAlignment="1" applyProtection="1">
      <alignment/>
      <protection/>
    </xf>
    <xf numFmtId="0" fontId="0" fillId="0" borderId="0" xfId="0" applyFont="1" applyBorder="1" applyAlignment="1" applyProtection="1">
      <alignment/>
      <protection/>
    </xf>
    <xf numFmtId="0" fontId="0" fillId="33" borderId="10" xfId="0" applyFill="1" applyBorder="1" applyAlignment="1" applyProtection="1">
      <alignment horizontal="center" vertical="center"/>
      <protection/>
    </xf>
    <xf numFmtId="9" fontId="0" fillId="33" borderId="10" xfId="0" applyNumberFormat="1"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178" fontId="0" fillId="33" borderId="10" xfId="0" applyNumberFormat="1" applyFont="1" applyFill="1" applyBorder="1" applyAlignment="1" applyProtection="1">
      <alignment horizontal="center" vertical="center" wrapText="1"/>
      <protection/>
    </xf>
    <xf numFmtId="176" fontId="0" fillId="33" borderId="10" xfId="0" applyNumberFormat="1"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wrapText="1"/>
      <protection/>
    </xf>
    <xf numFmtId="178" fontId="0" fillId="33" borderId="12" xfId="0" applyNumberFormat="1" applyFont="1" applyFill="1" applyBorder="1" applyAlignment="1" applyProtection="1">
      <alignment horizontal="center" vertical="center" wrapText="1"/>
      <protection/>
    </xf>
    <xf numFmtId="0" fontId="0" fillId="33" borderId="15" xfId="0" applyFont="1" applyFill="1" applyBorder="1" applyAlignment="1" applyProtection="1">
      <alignment horizontal="center" vertical="center" wrapText="1"/>
      <protection/>
    </xf>
    <xf numFmtId="178" fontId="0" fillId="33" borderId="15" xfId="0" applyNumberFormat="1" applyFont="1" applyFill="1" applyBorder="1" applyAlignment="1" applyProtection="1">
      <alignment horizontal="center" vertical="center" wrapText="1"/>
      <protection/>
    </xf>
    <xf numFmtId="178" fontId="0" fillId="33" borderId="16" xfId="0" applyNumberFormat="1" applyFont="1" applyFill="1" applyBorder="1" applyAlignment="1" applyProtection="1">
      <alignment horizontal="center" vertical="center" wrapText="1"/>
      <protection/>
    </xf>
    <xf numFmtId="178" fontId="0" fillId="0" borderId="16" xfId="0" applyNumberFormat="1" applyFont="1" applyBorder="1" applyAlignment="1" applyProtection="1">
      <alignment horizontal="center" vertical="center" wrapText="1"/>
      <protection/>
    </xf>
    <xf numFmtId="0" fontId="0" fillId="0" borderId="19"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protection/>
    </xf>
    <xf numFmtId="176" fontId="0" fillId="0" borderId="22" xfId="0" applyNumberFormat="1" applyFont="1" applyFill="1" applyBorder="1" applyAlignment="1" applyProtection="1">
      <alignment horizontal="center" vertical="center" wrapText="1"/>
      <protection/>
    </xf>
    <xf numFmtId="176" fontId="0" fillId="0" borderId="22" xfId="0" applyNumberFormat="1" applyFont="1" applyFill="1" applyBorder="1" applyAlignment="1" applyProtection="1">
      <alignment horizontal="center" vertical="center" wrapText="1"/>
      <protection/>
    </xf>
    <xf numFmtId="178" fontId="0" fillId="0" borderId="22" xfId="0" applyNumberFormat="1" applyFont="1" applyFill="1" applyBorder="1" applyAlignment="1" applyProtection="1">
      <alignment horizontal="center" vertical="center" wrapText="1"/>
      <protection/>
    </xf>
    <xf numFmtId="176" fontId="41" fillId="0" borderId="19" xfId="0" applyNumberFormat="1" applyFont="1" applyBorder="1" applyAlignment="1" applyProtection="1">
      <alignment horizontal="center" vertical="center" wrapText="1"/>
      <protection/>
    </xf>
    <xf numFmtId="178" fontId="41" fillId="0" borderId="19" xfId="0" applyNumberFormat="1" applyFont="1" applyBorder="1" applyAlignment="1" applyProtection="1">
      <alignment horizontal="center" vertical="center" wrapText="1"/>
      <protection/>
    </xf>
    <xf numFmtId="178" fontId="1" fillId="0" borderId="10" xfId="0" applyNumberFormat="1" applyFont="1" applyBorder="1" applyAlignment="1" applyProtection="1">
      <alignment horizontal="center" vertical="center" wrapText="1"/>
      <protection/>
    </xf>
    <xf numFmtId="0" fontId="0" fillId="0" borderId="16" xfId="63" applyFont="1" applyBorder="1" applyAlignment="1" applyProtection="1">
      <alignment horizontal="center" vertical="center" wrapText="1"/>
      <protection/>
    </xf>
    <xf numFmtId="9" fontId="0" fillId="0" borderId="16" xfId="63" applyNumberFormat="1" applyFont="1" applyBorder="1" applyAlignment="1" applyProtection="1">
      <alignment horizontal="center" vertical="center" wrapText="1"/>
      <protection/>
    </xf>
    <xf numFmtId="178" fontId="44" fillId="0" borderId="10" xfId="0" applyNumberFormat="1" applyFont="1" applyBorder="1" applyAlignment="1" applyProtection="1">
      <alignment horizontal="center" vertical="center" wrapText="1"/>
      <protection/>
    </xf>
    <xf numFmtId="178" fontId="0" fillId="33" borderId="11" xfId="0" applyNumberFormat="1" applyFont="1" applyFill="1" applyBorder="1" applyAlignment="1" applyProtection="1">
      <alignment horizontal="center" vertical="center" wrapText="1"/>
      <protection/>
    </xf>
    <xf numFmtId="0" fontId="0" fillId="33" borderId="27" xfId="0" applyFont="1" applyFill="1" applyBorder="1" applyAlignment="1" applyProtection="1">
      <alignment horizontal="center" vertical="center" wrapText="1"/>
      <protection/>
    </xf>
    <xf numFmtId="0" fontId="0" fillId="33" borderId="28" xfId="0" applyFont="1" applyFill="1" applyBorder="1" applyAlignment="1" applyProtection="1">
      <alignment horizontal="center" vertical="center" wrapText="1"/>
      <protection/>
    </xf>
    <xf numFmtId="176" fontId="0" fillId="33" borderId="28" xfId="0" applyNumberFormat="1" applyFont="1" applyFill="1" applyBorder="1" applyAlignment="1" applyProtection="1">
      <alignment horizontal="center" vertical="center" wrapText="1"/>
      <protection/>
    </xf>
    <xf numFmtId="0" fontId="0" fillId="33" borderId="29" xfId="0" applyFont="1" applyFill="1" applyBorder="1" applyAlignment="1" applyProtection="1">
      <alignment horizontal="center" vertical="center" wrapText="1"/>
      <protection/>
    </xf>
    <xf numFmtId="176" fontId="0" fillId="33" borderId="24" xfId="0" applyNumberFormat="1" applyFont="1" applyFill="1" applyBorder="1" applyAlignment="1" applyProtection="1">
      <alignment horizontal="center" vertical="center" wrapText="1"/>
      <protection/>
    </xf>
    <xf numFmtId="178" fontId="1" fillId="0" borderId="19" xfId="0" applyNumberFormat="1" applyFont="1" applyFill="1" applyBorder="1" applyAlignment="1" applyProtection="1">
      <alignment horizontal="center" vertical="center" wrapText="1"/>
      <protection/>
    </xf>
    <xf numFmtId="0" fontId="1" fillId="0" borderId="19" xfId="0" applyFont="1" applyFill="1" applyBorder="1" applyAlignment="1" applyProtection="1">
      <alignment horizontal="center" vertical="center" wrapText="1"/>
      <protection/>
    </xf>
    <xf numFmtId="2" fontId="1" fillId="0" borderId="10" xfId="0" applyNumberFormat="1" applyFont="1" applyFill="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10" xfId="0" applyNumberFormat="1" applyFont="1" applyBorder="1" applyAlignment="1" applyProtection="1">
      <alignment horizontal="center" vertical="center" wrapText="1"/>
      <protection/>
    </xf>
    <xf numFmtId="178" fontId="44" fillId="0" borderId="19" xfId="0" applyNumberFormat="1" applyFont="1" applyFill="1" applyBorder="1" applyAlignment="1" applyProtection="1">
      <alignment horizontal="center" vertical="center" wrapText="1"/>
      <protection/>
    </xf>
    <xf numFmtId="0" fontId="44" fillId="0" borderId="19" xfId="0" applyFont="1" applyFill="1" applyBorder="1" applyAlignment="1" applyProtection="1">
      <alignment horizontal="center" vertical="center" wrapText="1"/>
      <protection/>
    </xf>
    <xf numFmtId="0" fontId="0" fillId="0" borderId="16" xfId="63" applyFont="1" applyBorder="1" applyAlignment="1" applyProtection="1">
      <alignment horizontal="center" vertical="center" wrapText="1"/>
      <protection/>
    </xf>
    <xf numFmtId="9" fontId="0" fillId="33" borderId="24" xfId="0" applyNumberFormat="1" applyFont="1" applyFill="1" applyBorder="1" applyAlignment="1" applyProtection="1">
      <alignment horizontal="center" vertical="center" wrapText="1"/>
      <protection/>
    </xf>
    <xf numFmtId="176" fontId="0" fillId="33" borderId="25" xfId="0" applyNumberFormat="1" applyFont="1" applyFill="1" applyBorder="1" applyAlignment="1" applyProtection="1">
      <alignment horizontal="center" vertical="center" wrapText="1"/>
      <protection/>
    </xf>
    <xf numFmtId="178" fontId="0" fillId="33" borderId="25" xfId="0" applyNumberFormat="1" applyFont="1" applyFill="1" applyBorder="1" applyAlignment="1" applyProtection="1">
      <alignment horizontal="center" vertical="center" wrapText="1"/>
      <protection/>
    </xf>
    <xf numFmtId="9" fontId="0" fillId="33" borderId="25" xfId="0" applyNumberFormat="1" applyFont="1" applyFill="1" applyBorder="1" applyAlignment="1" applyProtection="1">
      <alignment horizontal="center" vertical="center" wrapText="1"/>
      <protection/>
    </xf>
    <xf numFmtId="178" fontId="0" fillId="33" borderId="26" xfId="0"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9" xfId="0" applyFont="1" applyFill="1" applyBorder="1" applyAlignment="1" applyProtection="1">
      <alignment vertical="center" wrapText="1"/>
      <protection/>
    </xf>
    <xf numFmtId="0" fontId="0"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178" fontId="0" fillId="0" borderId="10" xfId="0" applyNumberFormat="1" applyFont="1" applyBorder="1" applyAlignment="1" applyProtection="1">
      <alignment horizontal="center" vertical="center" wrapText="1"/>
      <protection/>
    </xf>
    <xf numFmtId="49" fontId="42" fillId="0" borderId="10" xfId="0" applyNumberFormat="1" applyFont="1" applyBorder="1" applyAlignment="1" applyProtection="1">
      <alignment horizontal="center" vertical="center" wrapText="1"/>
      <protection/>
    </xf>
    <xf numFmtId="9" fontId="44" fillId="0" borderId="19" xfId="0" applyNumberFormat="1" applyFont="1" applyFill="1" applyBorder="1" applyAlignment="1" applyProtection="1">
      <alignment horizontal="center" vertical="center" wrapText="1"/>
      <protection/>
    </xf>
    <xf numFmtId="176" fontId="44" fillId="0" borderId="19" xfId="0" applyNumberFormat="1" applyFont="1" applyFill="1" applyBorder="1" applyAlignment="1" applyProtection="1">
      <alignment horizontal="center" vertical="center" wrapText="1"/>
      <protection/>
    </xf>
    <xf numFmtId="0" fontId="44" fillId="0" borderId="19" xfId="0" applyFont="1" applyFill="1" applyBorder="1" applyAlignment="1" applyProtection="1">
      <alignment horizontal="center" vertical="center" wrapText="1"/>
      <protection/>
    </xf>
    <xf numFmtId="9" fontId="44" fillId="0" borderId="10" xfId="0" applyNumberFormat="1" applyFont="1" applyFill="1" applyBorder="1" applyAlignment="1" applyProtection="1">
      <alignment horizontal="center" vertical="center" wrapText="1"/>
      <protection/>
    </xf>
    <xf numFmtId="0" fontId="44" fillId="0" borderId="10" xfId="0" applyFont="1" applyFill="1" applyBorder="1" applyAlignment="1" applyProtection="1">
      <alignment horizontal="center" vertical="center" wrapText="1"/>
      <protection/>
    </xf>
    <xf numFmtId="178" fontId="44" fillId="0" borderId="10" xfId="0" applyNumberFormat="1" applyFont="1" applyFill="1" applyBorder="1" applyAlignment="1" applyProtection="1">
      <alignment horizontal="center" vertical="center" wrapText="1"/>
      <protection/>
    </xf>
    <xf numFmtId="9" fontId="44" fillId="0" borderId="16" xfId="0" applyNumberFormat="1" applyFont="1" applyBorder="1" applyAlignment="1" applyProtection="1">
      <alignment horizontal="center" vertical="center" wrapText="1"/>
      <protection/>
    </xf>
    <xf numFmtId="0" fontId="44" fillId="0" borderId="16" xfId="0" applyFont="1" applyBorder="1" applyAlignment="1" applyProtection="1">
      <alignment horizontal="center" vertical="center" wrapText="1"/>
      <protection/>
    </xf>
    <xf numFmtId="176" fontId="44" fillId="0" borderId="16" xfId="0" applyNumberFormat="1" applyFont="1" applyFill="1" applyBorder="1" applyAlignment="1" applyProtection="1">
      <alignment horizontal="center" vertical="center" wrapText="1"/>
      <protection/>
    </xf>
    <xf numFmtId="178" fontId="44" fillId="0" borderId="16" xfId="0" applyNumberFormat="1" applyFont="1" applyFill="1" applyBorder="1" applyAlignment="1" applyProtection="1">
      <alignment horizontal="center" vertical="center" wrapText="1"/>
      <protection/>
    </xf>
    <xf numFmtId="9" fontId="44" fillId="0" borderId="16" xfId="0" applyNumberFormat="1" applyFont="1" applyFill="1" applyBorder="1" applyAlignment="1" applyProtection="1">
      <alignment horizontal="center" vertical="center" wrapText="1"/>
      <protection/>
    </xf>
    <xf numFmtId="0" fontId="44" fillId="0" borderId="16" xfId="0" applyFont="1" applyFill="1" applyBorder="1" applyAlignment="1" applyProtection="1">
      <alignment horizontal="center" vertical="center" wrapText="1"/>
      <protection/>
    </xf>
    <xf numFmtId="177" fontId="0" fillId="33" borderId="25" xfId="0" applyNumberFormat="1" applyFont="1" applyFill="1" applyBorder="1" applyAlignment="1" applyProtection="1">
      <alignment horizontal="center" vertical="center" wrapText="1"/>
      <protection/>
    </xf>
    <xf numFmtId="9" fontId="0" fillId="33" borderId="27" xfId="0" applyNumberFormat="1" applyFont="1" applyFill="1" applyBorder="1" applyAlignment="1" applyProtection="1">
      <alignment horizontal="center" vertical="center" wrapText="1"/>
      <protection/>
    </xf>
    <xf numFmtId="177" fontId="0" fillId="33" borderId="28" xfId="0" applyNumberFormat="1" applyFont="1" applyFill="1" applyBorder="1" applyAlignment="1" applyProtection="1">
      <alignment horizontal="center" vertical="center" wrapText="1"/>
      <protection/>
    </xf>
    <xf numFmtId="9" fontId="0" fillId="33" borderId="0" xfId="0" applyNumberFormat="1" applyFont="1" applyFill="1" applyAlignment="1" applyProtection="1">
      <alignment horizontal="center" vertical="center" wrapText="1"/>
      <protection/>
    </xf>
    <xf numFmtId="177" fontId="0" fillId="33" borderId="0" xfId="0" applyNumberFormat="1" applyFont="1" applyFill="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177" fontId="44" fillId="0" borderId="19" xfId="0" applyNumberFormat="1" applyFont="1" applyFill="1" applyBorder="1" applyAlignment="1" applyProtection="1">
      <alignment horizontal="center" vertical="center" wrapText="1"/>
      <protection/>
    </xf>
    <xf numFmtId="0" fontId="44" fillId="34" borderId="10" xfId="0" applyFont="1" applyFill="1" applyBorder="1" applyAlignment="1" applyProtection="1">
      <alignment horizontal="center" vertical="center" wrapText="1"/>
      <protection/>
    </xf>
    <xf numFmtId="177" fontId="44" fillId="0" borderId="10" xfId="0" applyNumberFormat="1" applyFont="1" applyFill="1" applyBorder="1" applyAlignment="1" applyProtection="1">
      <alignment horizontal="center" vertical="center" wrapText="1"/>
      <protection/>
    </xf>
    <xf numFmtId="177" fontId="45" fillId="0" borderId="10" xfId="0" applyNumberFormat="1" applyFont="1" applyFill="1" applyBorder="1" applyAlignment="1" applyProtection="1">
      <alignment horizontal="center" vertical="center" wrapText="1"/>
      <protection/>
    </xf>
    <xf numFmtId="0" fontId="44" fillId="0" borderId="0" xfId="0" applyFont="1" applyFill="1" applyAlignment="1">
      <alignment horizontal="center" vertical="center" wrapText="1"/>
    </xf>
    <xf numFmtId="0" fontId="41" fillId="0" borderId="0" xfId="0" applyFont="1" applyAlignment="1">
      <alignment horizontal="justify"/>
    </xf>
    <xf numFmtId="9" fontId="44" fillId="0" borderId="16" xfId="0" applyNumberFormat="1" applyFont="1" applyFill="1" applyBorder="1" applyAlignment="1" applyProtection="1">
      <alignment horizontal="center" vertical="center" wrapText="1"/>
      <protection/>
    </xf>
    <xf numFmtId="0" fontId="41" fillId="0" borderId="16"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42" fillId="0" borderId="10" xfId="0" applyFont="1" applyFill="1" applyBorder="1" applyAlignment="1" applyProtection="1">
      <alignment horizontal="center" vertical="center" wrapText="1"/>
      <protection/>
    </xf>
    <xf numFmtId="0" fontId="41" fillId="0" borderId="16" xfId="0" applyFont="1" applyFill="1" applyBorder="1" applyAlignment="1" applyProtection="1">
      <alignment horizontal="center" vertical="center" wrapText="1"/>
      <protection/>
    </xf>
    <xf numFmtId="0" fontId="44" fillId="0" borderId="0" xfId="0" applyFont="1" applyAlignment="1" applyProtection="1">
      <alignment horizontal="center" vertical="center" wrapText="1"/>
      <protection/>
    </xf>
    <xf numFmtId="0" fontId="44" fillId="0" borderId="10" xfId="0" applyFont="1" applyBorder="1" applyAlignment="1" applyProtection="1">
      <alignment horizontal="justify" vertical="center" wrapText="1"/>
      <protection/>
    </xf>
    <xf numFmtId="0" fontId="44" fillId="0" borderId="19" xfId="0" applyFont="1" applyBorder="1" applyAlignment="1" applyProtection="1">
      <alignment horizontal="center" vertical="center"/>
      <protection/>
    </xf>
    <xf numFmtId="177" fontId="3" fillId="33" borderId="10" xfId="0" applyNumberFormat="1"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176" fontId="0" fillId="33" borderId="30" xfId="0" applyNumberFormat="1" applyFont="1" applyFill="1" applyBorder="1" applyAlignment="1" applyProtection="1">
      <alignment horizontal="center" vertical="center" wrapText="1"/>
      <protection/>
    </xf>
    <xf numFmtId="0" fontId="0" fillId="33" borderId="31" xfId="0" applyFont="1" applyFill="1" applyBorder="1" applyAlignment="1" applyProtection="1">
      <alignment horizontal="center" vertical="center" wrapText="1"/>
      <protection/>
    </xf>
    <xf numFmtId="177" fontId="3" fillId="0" borderId="17" xfId="0" applyNumberFormat="1" applyFont="1" applyBorder="1" applyAlignment="1" applyProtection="1">
      <alignment horizontal="center" vertical="center" wrapText="1"/>
      <protection/>
    </xf>
    <xf numFmtId="176" fontId="0" fillId="0" borderId="18" xfId="0" applyNumberFormat="1" applyFont="1" applyBorder="1" applyAlignment="1" applyProtection="1">
      <alignment horizontal="center" vertical="center" wrapText="1"/>
      <protection/>
    </xf>
    <xf numFmtId="176" fontId="0" fillId="0" borderId="23" xfId="0" applyNumberFormat="1"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41" fillId="0" borderId="19" xfId="0" applyFont="1" applyFill="1" applyBorder="1" applyAlignment="1" applyProtection="1">
      <alignment horizontal="center" vertical="center" wrapText="1"/>
      <protection/>
    </xf>
    <xf numFmtId="176" fontId="41" fillId="0" borderId="23" xfId="0" applyNumberFormat="1" applyFont="1" applyBorder="1" applyAlignment="1" applyProtection="1">
      <alignment horizontal="center" vertical="center" wrapText="1"/>
      <protection/>
    </xf>
    <xf numFmtId="0" fontId="41" fillId="0" borderId="23" xfId="0" applyFont="1" applyBorder="1" applyAlignment="1" applyProtection="1">
      <alignment horizontal="center" vertical="center" wrapText="1"/>
      <protection/>
    </xf>
    <xf numFmtId="0" fontId="41" fillId="0" borderId="23" xfId="63" applyFont="1" applyBorder="1" applyAlignment="1" applyProtection="1">
      <alignment horizontal="center" vertical="center" wrapText="1"/>
      <protection/>
    </xf>
    <xf numFmtId="177" fontId="44" fillId="0" borderId="19" xfId="0" applyNumberFormat="1" applyFont="1" applyBorder="1" applyAlignment="1" applyProtection="1">
      <alignment horizontal="center" vertical="center"/>
      <protection/>
    </xf>
    <xf numFmtId="0" fontId="41" fillId="0" borderId="10" xfId="63" applyFont="1" applyBorder="1" applyAlignment="1" applyProtection="1">
      <alignment horizontal="center" vertical="center" wrapText="1"/>
      <protection/>
    </xf>
    <xf numFmtId="0" fontId="41" fillId="0" borderId="21" xfId="0" applyFont="1" applyBorder="1" applyAlignment="1" applyProtection="1">
      <alignment horizontal="center" vertical="center" wrapText="1"/>
      <protection/>
    </xf>
    <xf numFmtId="176" fontId="44" fillId="0" borderId="16" xfId="0" applyNumberFormat="1" applyFont="1" applyBorder="1" applyAlignment="1" applyProtection="1">
      <alignment horizontal="center" vertical="center" wrapText="1"/>
      <protection/>
    </xf>
    <xf numFmtId="178" fontId="44" fillId="0" borderId="16" xfId="0" applyNumberFormat="1" applyFont="1" applyFill="1" applyBorder="1" applyAlignment="1" applyProtection="1">
      <alignment horizontal="center" vertical="center" wrapText="1"/>
      <protection/>
    </xf>
    <xf numFmtId="177" fontId="44" fillId="0" borderId="16" xfId="0" applyNumberFormat="1" applyFont="1" applyBorder="1" applyAlignment="1" applyProtection="1">
      <alignment horizontal="center" vertical="center" wrapText="1"/>
      <protection/>
    </xf>
    <xf numFmtId="178" fontId="41" fillId="35" borderId="19" xfId="0" applyNumberFormat="1" applyFont="1" applyFill="1" applyBorder="1" applyAlignment="1" applyProtection="1">
      <alignment horizontal="center" vertical="center" wrapText="1"/>
      <protection/>
    </xf>
    <xf numFmtId="176" fontId="41" fillId="0" borderId="23" xfId="0" applyNumberFormat="1" applyFont="1" applyFill="1" applyBorder="1" applyAlignment="1" applyProtection="1">
      <alignment horizontal="center" vertical="center" wrapText="1"/>
      <protection/>
    </xf>
    <xf numFmtId="178" fontId="41" fillId="0" borderId="23" xfId="0" applyNumberFormat="1" applyFont="1" applyFill="1" applyBorder="1" applyAlignment="1" applyProtection="1">
      <alignment horizontal="center" vertical="center" wrapText="1"/>
      <protection/>
    </xf>
    <xf numFmtId="177" fontId="41" fillId="0" borderId="23" xfId="0" applyNumberFormat="1" applyFont="1" applyBorder="1" applyAlignment="1" applyProtection="1">
      <alignment horizontal="center" vertical="center" wrapText="1"/>
      <protection/>
    </xf>
    <xf numFmtId="178" fontId="44" fillId="35" borderId="10" xfId="0" applyNumberFormat="1" applyFont="1" applyFill="1" applyBorder="1" applyAlignment="1" applyProtection="1">
      <alignment horizontal="center" vertical="center" wrapText="1"/>
      <protection/>
    </xf>
    <xf numFmtId="178" fontId="41" fillId="35" borderId="10" xfId="0" applyNumberFormat="1" applyFont="1" applyFill="1" applyBorder="1" applyAlignment="1" applyProtection="1">
      <alignment horizontal="center" vertical="center" wrapText="1"/>
      <protection/>
    </xf>
    <xf numFmtId="176" fontId="41" fillId="35" borderId="10" xfId="0" applyNumberFormat="1" applyFont="1" applyFill="1" applyBorder="1" applyAlignment="1" applyProtection="1">
      <alignment horizontal="center" vertical="center" wrapText="1"/>
      <protection/>
    </xf>
    <xf numFmtId="176" fontId="1" fillId="0" borderId="19" xfId="0" applyNumberFormat="1" applyFont="1" applyBorder="1" applyAlignment="1" applyProtection="1">
      <alignment horizontal="center" vertical="center" wrapText="1"/>
      <protection/>
    </xf>
    <xf numFmtId="178" fontId="1" fillId="0" borderId="19" xfId="0" applyNumberFormat="1" applyFont="1" applyBorder="1" applyAlignment="1" applyProtection="1">
      <alignment horizontal="center" vertical="center" wrapText="1"/>
      <protection/>
    </xf>
    <xf numFmtId="177" fontId="1" fillId="0" borderId="19" xfId="0" applyNumberFormat="1" applyFont="1" applyBorder="1" applyAlignment="1" applyProtection="1">
      <alignment horizontal="center" vertical="center" wrapText="1"/>
      <protection/>
    </xf>
    <xf numFmtId="176" fontId="1" fillId="0" borderId="16" xfId="0" applyNumberFormat="1" applyFont="1" applyBorder="1" applyAlignment="1" applyProtection="1">
      <alignment horizontal="center" vertical="center" wrapText="1"/>
      <protection/>
    </xf>
    <xf numFmtId="177" fontId="1" fillId="0" borderId="16" xfId="0" applyNumberFormat="1" applyFont="1" applyBorder="1" applyAlignment="1" applyProtection="1">
      <alignment horizontal="center" vertical="center" wrapText="1"/>
      <protection/>
    </xf>
    <xf numFmtId="178" fontId="1" fillId="0" borderId="16" xfId="0" applyNumberFormat="1" applyFont="1" applyBorder="1" applyAlignment="1" applyProtection="1">
      <alignment horizontal="center" vertical="center" wrapText="1"/>
      <protection/>
    </xf>
    <xf numFmtId="177" fontId="1" fillId="0" borderId="17" xfId="0" applyNumberFormat="1" applyFont="1" applyBorder="1" applyAlignment="1" applyProtection="1">
      <alignment horizontal="center" vertical="center" wrapText="1"/>
      <protection/>
    </xf>
    <xf numFmtId="0" fontId="41" fillId="0" borderId="19" xfId="0" applyFont="1" applyFill="1" applyBorder="1" applyAlignment="1" applyProtection="1">
      <alignment horizontal="center" vertical="center" wrapText="1"/>
      <protection/>
    </xf>
    <xf numFmtId="176" fontId="41" fillId="0" borderId="22" xfId="0" applyNumberFormat="1" applyFont="1" applyFill="1" applyBorder="1" applyAlignment="1" applyProtection="1">
      <alignment horizontal="center" vertical="center" wrapText="1"/>
      <protection/>
    </xf>
    <xf numFmtId="177" fontId="41" fillId="0" borderId="22" xfId="0" applyNumberFormat="1" applyFont="1" applyFill="1" applyBorder="1" applyAlignment="1" applyProtection="1">
      <alignment horizontal="center" vertical="center" wrapText="1"/>
      <protection/>
    </xf>
    <xf numFmtId="0" fontId="44" fillId="0" borderId="16" xfId="0" applyFont="1" applyFill="1" applyBorder="1" applyAlignment="1" applyProtection="1">
      <alignment horizontal="center" vertical="center" wrapText="1"/>
      <protection/>
    </xf>
    <xf numFmtId="177" fontId="44" fillId="0" borderId="16" xfId="0" applyNumberFormat="1" applyFont="1" applyFill="1" applyBorder="1" applyAlignment="1" applyProtection="1">
      <alignment horizontal="center" vertical="center" wrapText="1"/>
      <protection/>
    </xf>
    <xf numFmtId="0" fontId="1" fillId="0" borderId="18" xfId="0" applyFont="1" applyBorder="1" applyAlignment="1" applyProtection="1">
      <alignment horizontal="center" vertical="center" wrapText="1"/>
      <protection/>
    </xf>
    <xf numFmtId="178" fontId="1" fillId="0" borderId="10" xfId="0" applyNumberFormat="1" applyFont="1" applyFill="1" applyBorder="1" applyAlignment="1" applyProtection="1">
      <alignment horizontal="center" vertical="center" wrapText="1"/>
      <protection/>
    </xf>
    <xf numFmtId="0" fontId="41" fillId="0" borderId="32" xfId="0" applyFont="1" applyBorder="1" applyAlignment="1" applyProtection="1">
      <alignment horizontal="center" vertical="center" wrapText="1"/>
      <protection/>
    </xf>
    <xf numFmtId="0" fontId="41" fillId="0" borderId="17" xfId="0" applyFont="1" applyBorder="1" applyAlignment="1" applyProtection="1">
      <alignment horizontal="center" vertical="center" wrapText="1"/>
      <protection/>
    </xf>
    <xf numFmtId="0" fontId="46" fillId="0" borderId="17" xfId="0" applyFont="1" applyBorder="1" applyAlignment="1" applyProtection="1">
      <alignment horizontal="center" vertical="center" wrapText="1"/>
      <protection/>
    </xf>
    <xf numFmtId="176" fontId="41" fillId="0" borderId="17" xfId="0" applyNumberFormat="1" applyFont="1" applyFill="1" applyBorder="1" applyAlignment="1" applyProtection="1">
      <alignment horizontal="center" vertical="center" wrapText="1"/>
      <protection/>
    </xf>
    <xf numFmtId="177" fontId="41" fillId="0" borderId="17" xfId="0" applyNumberFormat="1" applyFont="1" applyFill="1" applyBorder="1" applyAlignment="1" applyProtection="1">
      <alignment horizontal="center" vertical="center" wrapText="1"/>
      <protection/>
    </xf>
    <xf numFmtId="178" fontId="41" fillId="0" borderId="17" xfId="0" applyNumberFormat="1" applyFont="1" applyFill="1" applyBorder="1" applyAlignment="1" applyProtection="1">
      <alignment horizontal="center" vertical="center" wrapText="1"/>
      <protection/>
    </xf>
    <xf numFmtId="176" fontId="41" fillId="0" borderId="17" xfId="0" applyNumberFormat="1" applyFont="1" applyFill="1" applyBorder="1" applyAlignment="1" applyProtection="1">
      <alignment horizontal="center" vertical="center" wrapText="1"/>
      <protection/>
    </xf>
    <xf numFmtId="176" fontId="41" fillId="0" borderId="17" xfId="0" applyNumberFormat="1" applyFont="1" applyBorder="1" applyAlignment="1" applyProtection="1">
      <alignment horizontal="center" vertical="center" wrapText="1"/>
      <protection/>
    </xf>
    <xf numFmtId="177" fontId="41" fillId="0" borderId="17" xfId="0" applyNumberFormat="1" applyFont="1" applyBorder="1" applyAlignment="1" applyProtection="1">
      <alignment horizontal="center" vertical="center" wrapText="1"/>
      <protection/>
    </xf>
    <xf numFmtId="178" fontId="41" fillId="0" borderId="17" xfId="0" applyNumberFormat="1" applyFont="1" applyBorder="1" applyAlignment="1" applyProtection="1">
      <alignment horizontal="center" vertical="center" wrapText="1"/>
      <protection/>
    </xf>
    <xf numFmtId="176" fontId="41" fillId="0" borderId="21" xfId="0" applyNumberFormat="1" applyFont="1" applyBorder="1" applyAlignment="1" applyProtection="1">
      <alignment horizontal="center" vertical="center" wrapText="1"/>
      <protection/>
    </xf>
    <xf numFmtId="177" fontId="41" fillId="0" borderId="21" xfId="0" applyNumberFormat="1" applyFont="1" applyBorder="1" applyAlignment="1" applyProtection="1">
      <alignment horizontal="center" vertical="center" wrapText="1"/>
      <protection/>
    </xf>
    <xf numFmtId="178" fontId="41" fillId="0" borderId="21" xfId="0" applyNumberFormat="1" applyFont="1" applyBorder="1" applyAlignment="1" applyProtection="1">
      <alignment horizontal="center" vertical="center" wrapText="1"/>
      <protection/>
    </xf>
    <xf numFmtId="0" fontId="41" fillId="0" borderId="22" xfId="0" applyFont="1" applyBorder="1" applyAlignment="1" applyProtection="1">
      <alignment horizontal="center" vertical="center" wrapText="1"/>
      <protection/>
    </xf>
    <xf numFmtId="176" fontId="41" fillId="0" borderId="19" xfId="0" applyNumberFormat="1" applyFont="1" applyFill="1" applyBorder="1" applyAlignment="1" applyProtection="1">
      <alignment horizontal="center" vertical="center" wrapText="1"/>
      <protection/>
    </xf>
    <xf numFmtId="178" fontId="41" fillId="0" borderId="19" xfId="0" applyNumberFormat="1" applyFont="1" applyFill="1" applyBorder="1" applyAlignment="1" applyProtection="1">
      <alignment horizontal="center" vertical="center" wrapText="1"/>
      <protection/>
    </xf>
    <xf numFmtId="178" fontId="41" fillId="0" borderId="16" xfId="0" applyNumberFormat="1" applyFont="1" applyFill="1" applyBorder="1" applyAlignment="1" applyProtection="1">
      <alignment horizontal="center" vertical="center" wrapText="1"/>
      <protection/>
    </xf>
    <xf numFmtId="0" fontId="41" fillId="0" borderId="22" xfId="0" applyFont="1" applyFill="1" applyBorder="1" applyAlignment="1" applyProtection="1">
      <alignment horizontal="center" vertical="center" wrapText="1"/>
      <protection/>
    </xf>
    <xf numFmtId="176" fontId="41" fillId="0" borderId="22" xfId="0" applyNumberFormat="1" applyFont="1" applyFill="1" applyBorder="1" applyAlignment="1" applyProtection="1">
      <alignment horizontal="center" vertical="center" wrapText="1"/>
      <protection/>
    </xf>
    <xf numFmtId="178" fontId="41" fillId="0" borderId="22" xfId="0" applyNumberFormat="1" applyFont="1" applyFill="1" applyBorder="1" applyAlignment="1" applyProtection="1">
      <alignment horizontal="center" vertical="center" wrapText="1"/>
      <protection/>
    </xf>
    <xf numFmtId="177" fontId="0" fillId="0" borderId="19" xfId="0" applyNumberFormat="1" applyFont="1" applyFill="1" applyBorder="1" applyAlignment="1" applyProtection="1">
      <alignment horizontal="center" vertical="center" wrapText="1"/>
      <protection/>
    </xf>
    <xf numFmtId="176" fontId="41" fillId="0" borderId="22" xfId="0" applyNumberFormat="1" applyFont="1" applyFill="1" applyBorder="1" applyAlignment="1" applyProtection="1">
      <alignment horizontal="center" vertical="center" wrapText="1"/>
      <protection/>
    </xf>
    <xf numFmtId="177" fontId="41" fillId="0" borderId="22" xfId="0" applyNumberFormat="1" applyFont="1" applyFill="1" applyBorder="1" applyAlignment="1" applyProtection="1">
      <alignment horizontal="center" vertical="center" wrapText="1"/>
      <protection/>
    </xf>
    <xf numFmtId="176" fontId="44" fillId="0" borderId="10" xfId="25" applyNumberFormat="1" applyFont="1" applyFill="1" applyBorder="1" applyAlignment="1" applyProtection="1">
      <alignment horizontal="center" vertical="center" wrapText="1"/>
      <protection/>
    </xf>
    <xf numFmtId="9" fontId="41" fillId="0" borderId="19" xfId="0" applyNumberFormat="1" applyFont="1" applyFill="1" applyBorder="1" applyAlignment="1" applyProtection="1">
      <alignment horizontal="center" vertical="center" wrapText="1"/>
      <protection/>
    </xf>
    <xf numFmtId="0" fontId="41" fillId="0" borderId="19" xfId="0" applyFont="1" applyBorder="1" applyAlignment="1" applyProtection="1">
      <alignment horizontal="center" vertical="center" wrapText="1"/>
      <protection/>
    </xf>
    <xf numFmtId="0" fontId="41" fillId="0" borderId="23" xfId="0" applyNumberFormat="1" applyFont="1" applyFill="1" applyBorder="1" applyAlignment="1" applyProtection="1">
      <alignment horizontal="center" vertical="center" wrapText="1"/>
      <protection/>
    </xf>
    <xf numFmtId="9" fontId="41" fillId="0" borderId="23" xfId="0" applyNumberFormat="1"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center" vertical="center" wrapText="1"/>
      <protection/>
    </xf>
    <xf numFmtId="9" fontId="44" fillId="35" borderId="10" xfId="0" applyNumberFormat="1" applyFont="1" applyFill="1" applyBorder="1" applyAlignment="1" applyProtection="1">
      <alignment horizontal="center" vertical="center" wrapText="1"/>
      <protection/>
    </xf>
    <xf numFmtId="177" fontId="44" fillId="35" borderId="10" xfId="0" applyNumberFormat="1" applyFont="1" applyFill="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41" fillId="0" borderId="10" xfId="0" applyFont="1" applyBorder="1" applyAlignment="1" applyProtection="1">
      <alignment horizontal="center" vertical="center" wrapText="1"/>
      <protection/>
    </xf>
    <xf numFmtId="0" fontId="41" fillId="0" borderId="17" xfId="0" applyFont="1" applyFill="1" applyBorder="1" applyAlignment="1" applyProtection="1">
      <alignment horizontal="center" vertical="center" wrapText="1"/>
      <protection/>
    </xf>
    <xf numFmtId="9" fontId="41" fillId="0" borderId="17" xfId="0" applyNumberFormat="1" applyFont="1" applyFill="1" applyBorder="1" applyAlignment="1" applyProtection="1">
      <alignment horizontal="center" vertical="center" wrapText="1"/>
      <protection/>
    </xf>
    <xf numFmtId="9" fontId="41" fillId="0" borderId="17" xfId="0" applyNumberFormat="1" applyFont="1" applyBorder="1" applyAlignment="1" applyProtection="1">
      <alignment horizontal="center" vertical="center" wrapText="1"/>
      <protection/>
    </xf>
    <xf numFmtId="9" fontId="41" fillId="0" borderId="21" xfId="0" applyNumberFormat="1" applyFont="1" applyBorder="1" applyAlignment="1" applyProtection="1">
      <alignment horizontal="center" vertical="center" wrapText="1"/>
      <protection/>
    </xf>
    <xf numFmtId="9" fontId="41" fillId="0" borderId="19" xfId="0" applyNumberFormat="1" applyFont="1" applyFill="1" applyBorder="1" applyAlignment="1" applyProtection="1">
      <alignment horizontal="center" vertical="center" wrapText="1"/>
      <protection/>
    </xf>
    <xf numFmtId="177" fontId="41" fillId="0" borderId="19" xfId="0" applyNumberFormat="1" applyFont="1" applyFill="1" applyBorder="1" applyAlignment="1" applyProtection="1">
      <alignment horizontal="center" vertical="center" wrapText="1"/>
      <protection/>
    </xf>
    <xf numFmtId="9" fontId="41" fillId="0" borderId="19" xfId="0" applyNumberFormat="1" applyFont="1" applyBorder="1" applyAlignment="1" applyProtection="1">
      <alignment horizontal="center" vertical="center"/>
      <protection/>
    </xf>
    <xf numFmtId="177" fontId="41" fillId="0" borderId="22" xfId="0" applyNumberFormat="1" applyFont="1" applyBorder="1" applyAlignment="1" applyProtection="1">
      <alignment horizontal="center" vertical="center" wrapText="1"/>
      <protection/>
    </xf>
    <xf numFmtId="9" fontId="41" fillId="0" borderId="10" xfId="0" applyNumberFormat="1" applyFont="1" applyBorder="1" applyAlignment="1" applyProtection="1">
      <alignment horizontal="center" vertical="center"/>
      <protection/>
    </xf>
    <xf numFmtId="178" fontId="44" fillId="0" borderId="16" xfId="0" applyNumberFormat="1" applyFont="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178" fontId="41" fillId="0" borderId="23" xfId="0" applyNumberFormat="1" applyFont="1" applyBorder="1" applyAlignment="1" applyProtection="1">
      <alignment horizontal="center" vertical="center" wrapText="1"/>
      <protection/>
    </xf>
    <xf numFmtId="9" fontId="41" fillId="35" borderId="10" xfId="0" applyNumberFormat="1"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wrapText="1"/>
      <protection/>
    </xf>
    <xf numFmtId="176" fontId="41" fillId="0" borderId="27" xfId="0" applyNumberFormat="1" applyFont="1" applyFill="1" applyBorder="1" applyAlignment="1" applyProtection="1">
      <alignment horizontal="center" vertical="center" wrapText="1"/>
      <protection/>
    </xf>
    <xf numFmtId="176" fontId="41" fillId="0" borderId="24" xfId="0" applyNumberFormat="1" applyFont="1" applyFill="1" applyBorder="1" applyAlignment="1" applyProtection="1">
      <alignment horizontal="center" vertical="center" wrapText="1"/>
      <protection/>
    </xf>
    <xf numFmtId="178" fontId="41" fillId="0" borderId="0" xfId="0" applyNumberFormat="1" applyFont="1" applyFill="1" applyAlignment="1" applyProtection="1">
      <alignment horizontal="center" vertical="center"/>
      <protection/>
    </xf>
    <xf numFmtId="176" fontId="41" fillId="0" borderId="24" xfId="0" applyNumberFormat="1" applyFont="1" applyFill="1" applyBorder="1" applyAlignment="1" applyProtection="1">
      <alignment horizontal="center" vertical="center" wrapText="1"/>
      <protection/>
    </xf>
    <xf numFmtId="9" fontId="41" fillId="0" borderId="0" xfId="0" applyNumberFormat="1" applyFont="1" applyAlignment="1">
      <alignment horizontal="center" vertical="center"/>
    </xf>
    <xf numFmtId="176" fontId="41" fillId="0" borderId="16" xfId="0" applyNumberFormat="1" applyFont="1" applyFill="1" applyBorder="1" applyAlignment="1" applyProtection="1">
      <alignment horizontal="center" vertical="center" wrapText="1"/>
      <protection/>
    </xf>
    <xf numFmtId="9" fontId="41" fillId="0" borderId="17" xfId="0" applyNumberFormat="1" applyFont="1" applyFill="1" applyBorder="1" applyAlignment="1" applyProtection="1">
      <alignment horizontal="center" vertical="center" wrapText="1"/>
      <protection/>
    </xf>
    <xf numFmtId="176" fontId="44" fillId="0" borderId="17" xfId="0" applyNumberFormat="1" applyFont="1" applyFill="1" applyBorder="1" applyAlignment="1" applyProtection="1">
      <alignment horizontal="center" vertical="center" wrapText="1"/>
      <protection/>
    </xf>
    <xf numFmtId="178" fontId="44" fillId="0" borderId="17" xfId="0" applyNumberFormat="1" applyFont="1" applyFill="1" applyBorder="1" applyAlignment="1" applyProtection="1">
      <alignment horizontal="center" vertical="center" wrapText="1"/>
      <protection/>
    </xf>
    <xf numFmtId="178" fontId="41" fillId="0" borderId="19" xfId="0" applyNumberFormat="1" applyFont="1" applyFill="1" applyBorder="1" applyAlignment="1" applyProtection="1">
      <alignment horizontal="center" vertical="center" wrapText="1"/>
      <protection/>
    </xf>
    <xf numFmtId="9" fontId="41" fillId="0" borderId="22" xfId="0" applyNumberFormat="1" applyFont="1" applyBorder="1" applyAlignment="1" applyProtection="1">
      <alignment horizontal="center" vertical="center" wrapText="1"/>
      <protection/>
    </xf>
    <xf numFmtId="9" fontId="41" fillId="0" borderId="22" xfId="0" applyNumberFormat="1" applyFont="1" applyFill="1" applyBorder="1" applyAlignment="1" applyProtection="1">
      <alignment horizontal="center" vertical="center" wrapText="1"/>
      <protection/>
    </xf>
    <xf numFmtId="178" fontId="41" fillId="0" borderId="22" xfId="0" applyNumberFormat="1" applyFont="1" applyBorder="1" applyAlignment="1" applyProtection="1">
      <alignment horizontal="center" vertical="center" wrapText="1"/>
      <protection/>
    </xf>
    <xf numFmtId="176" fontId="41" fillId="0" borderId="22" xfId="0" applyNumberFormat="1" applyFont="1" applyBorder="1" applyAlignment="1" applyProtection="1">
      <alignment horizontal="center" vertical="center" wrapText="1"/>
      <protection/>
    </xf>
    <xf numFmtId="0" fontId="0" fillId="0" borderId="16" xfId="0" applyFont="1" applyBorder="1" applyAlignment="1" applyProtection="1">
      <alignment horizontal="left" vertical="center" wrapText="1"/>
      <protection/>
    </xf>
    <xf numFmtId="0" fontId="44" fillId="0" borderId="17" xfId="0" applyFont="1" applyFill="1" applyBorder="1" applyAlignment="1" applyProtection="1">
      <alignment horizontal="center" vertical="center" wrapText="1"/>
      <protection/>
    </xf>
    <xf numFmtId="9" fontId="41" fillId="0" borderId="10" xfId="0" applyNumberFormat="1" applyFont="1" applyBorder="1" applyAlignment="1" applyProtection="1">
      <alignment horizontal="center" vertical="center" wrapText="1"/>
      <protection/>
    </xf>
    <xf numFmtId="0" fontId="41" fillId="0" borderId="17" xfId="0" applyFont="1" applyFill="1" applyBorder="1" applyAlignment="1" applyProtection="1">
      <alignment horizontal="center" vertical="center" wrapText="1"/>
      <protection/>
    </xf>
    <xf numFmtId="0" fontId="41" fillId="0" borderId="22" xfId="0" applyFont="1" applyFill="1" applyBorder="1" applyAlignment="1">
      <alignment horizontal="center" vertical="center" wrapText="1"/>
    </xf>
    <xf numFmtId="0" fontId="44" fillId="0" borderId="0" xfId="0" applyFont="1" applyFill="1" applyAlignment="1" applyProtection="1">
      <alignment horizontal="justify" vertical="top"/>
      <protection/>
    </xf>
    <xf numFmtId="9" fontId="0" fillId="0" borderId="10" xfId="25" applyNumberFormat="1" applyFont="1" applyBorder="1" applyAlignment="1" applyProtection="1">
      <alignment horizontal="center" vertical="center" wrapText="1"/>
      <protection/>
    </xf>
    <xf numFmtId="9" fontId="42" fillId="0" borderId="10" xfId="0" applyNumberFormat="1" applyFont="1" applyBorder="1" applyAlignment="1" applyProtection="1">
      <alignment horizontal="left" vertical="center" wrapText="1"/>
      <protection/>
    </xf>
    <xf numFmtId="0" fontId="42" fillId="0" borderId="16" xfId="0" applyFont="1" applyBorder="1" applyAlignment="1" applyProtection="1">
      <alignment horizontal="center" vertical="center" wrapText="1"/>
      <protection/>
    </xf>
    <xf numFmtId="178" fontId="41" fillId="0" borderId="17" xfId="0" applyNumberFormat="1" applyFont="1" applyFill="1" applyBorder="1" applyAlignment="1" applyProtection="1">
      <alignment horizontal="center" vertical="center" wrapText="1"/>
      <protection/>
    </xf>
    <xf numFmtId="0" fontId="44" fillId="0" borderId="10" xfId="0" applyFont="1" applyFill="1" applyBorder="1" applyAlignment="1" applyProtection="1">
      <alignment horizontal="center" vertical="top" wrapText="1"/>
      <protection/>
    </xf>
    <xf numFmtId="49" fontId="44" fillId="0" borderId="10" xfId="0" applyNumberFormat="1" applyFont="1" applyFill="1" applyBorder="1" applyAlignment="1" applyProtection="1">
      <alignment horizontal="center" vertical="center" wrapText="1"/>
      <protection/>
    </xf>
    <xf numFmtId="9" fontId="44" fillId="0" borderId="10" xfId="0" applyNumberFormat="1" applyFont="1" applyFill="1" applyBorder="1" applyAlignment="1" applyProtection="1">
      <alignment horizontal="center" vertical="center" wrapText="1"/>
      <protection/>
    </xf>
    <xf numFmtId="177" fontId="44" fillId="0" borderId="10" xfId="0" applyNumberFormat="1" applyFont="1" applyFill="1" applyBorder="1" applyAlignment="1" applyProtection="1">
      <alignment horizontal="center" vertical="center" wrapText="1"/>
      <protection/>
    </xf>
    <xf numFmtId="0" fontId="44" fillId="0" borderId="10" xfId="0" applyFont="1" applyFill="1" applyBorder="1" applyAlignment="1" applyProtection="1">
      <alignment horizontal="center" vertical="center" wrapText="1"/>
      <protection/>
    </xf>
    <xf numFmtId="9" fontId="41" fillId="0" borderId="23" xfId="0" applyNumberFormat="1"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42" fillId="0" borderId="19" xfId="0" applyFont="1" applyBorder="1" applyAlignment="1" applyProtection="1">
      <alignment horizontal="center" vertical="center" wrapText="1"/>
      <protection/>
    </xf>
    <xf numFmtId="0" fontId="41" fillId="0" borderId="17" xfId="0" applyFont="1" applyFill="1" applyBorder="1" applyAlignment="1" applyProtection="1">
      <alignment horizontal="left" vertical="center" wrapText="1"/>
      <protection/>
    </xf>
    <xf numFmtId="177" fontId="41" fillId="0" borderId="22" xfId="0" applyNumberFormat="1" applyFont="1" applyFill="1" applyBorder="1" applyAlignment="1" applyProtection="1">
      <alignment horizontal="center" vertical="center" wrapText="1"/>
      <protection/>
    </xf>
    <xf numFmtId="0" fontId="44" fillId="0" borderId="0" xfId="0" applyFont="1" applyFill="1" applyAlignment="1" applyProtection="1">
      <alignment vertical="top" wrapText="1"/>
      <protection/>
    </xf>
    <xf numFmtId="0" fontId="44" fillId="0" borderId="10" xfId="0" applyFont="1" applyBorder="1" applyAlignment="1">
      <alignment horizontal="justify" vertical="center"/>
    </xf>
    <xf numFmtId="0" fontId="44" fillId="0" borderId="16" xfId="0" applyFont="1" applyBorder="1" applyAlignment="1" applyProtection="1">
      <alignment horizontal="justify" vertical="center" wrapText="1"/>
      <protection/>
    </xf>
    <xf numFmtId="0" fontId="41" fillId="0" borderId="23" xfId="0" applyFont="1" applyFill="1" applyBorder="1" applyAlignment="1" applyProtection="1">
      <alignment horizontal="center" vertical="center" wrapText="1"/>
      <protection/>
    </xf>
    <xf numFmtId="0" fontId="41" fillId="0" borderId="23" xfId="0" applyFont="1" applyFill="1" applyBorder="1" applyAlignment="1" applyProtection="1">
      <alignment horizontal="center" vertical="center" wrapText="1"/>
      <protection/>
    </xf>
    <xf numFmtId="9" fontId="1" fillId="0" borderId="16" xfId="0" applyNumberFormat="1" applyFont="1" applyBorder="1" applyAlignment="1" applyProtection="1">
      <alignment horizontal="center" vertical="center" wrapText="1"/>
      <protection/>
    </xf>
    <xf numFmtId="0" fontId="0" fillId="0" borderId="0" xfId="64" applyFont="1" applyAlignment="1">
      <alignment horizontal="justify" vertical="center"/>
      <protection/>
    </xf>
    <xf numFmtId="0" fontId="0" fillId="36" borderId="16" xfId="0" applyFont="1" applyFill="1" applyBorder="1" applyAlignment="1" applyProtection="1">
      <alignment horizontal="center" vertical="center" wrapText="1"/>
      <protection/>
    </xf>
    <xf numFmtId="0" fontId="41" fillId="0" borderId="0" xfId="0" applyFont="1" applyAlignment="1">
      <alignment horizontal="justify" vertical="center"/>
    </xf>
    <xf numFmtId="0" fontId="41" fillId="0" borderId="16" xfId="63" applyFont="1" applyBorder="1" applyAlignment="1" applyProtection="1">
      <alignment horizontal="center" vertical="center" wrapText="1"/>
      <protection/>
    </xf>
    <xf numFmtId="177" fontId="0" fillId="0" borderId="16" xfId="0" applyNumberFormat="1" applyFont="1" applyFill="1" applyBorder="1" applyAlignment="1" applyProtection="1">
      <alignment horizontal="center" vertical="center" wrapText="1"/>
      <protection/>
    </xf>
    <xf numFmtId="0" fontId="41" fillId="35" borderId="10" xfId="0" applyFont="1" applyFill="1" applyBorder="1" applyAlignment="1" applyProtection="1">
      <alignment horizontal="center" vertical="center" wrapText="1"/>
      <protection/>
    </xf>
    <xf numFmtId="0" fontId="41" fillId="0" borderId="10" xfId="0" applyFont="1" applyBorder="1" applyAlignment="1" applyProtection="1">
      <alignment horizontal="center" vertical="center"/>
      <protection/>
    </xf>
    <xf numFmtId="0" fontId="0" fillId="0" borderId="19"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44" fillId="0" borderId="16" xfId="0" applyFont="1" applyFill="1" applyBorder="1" applyAlignment="1" applyProtection="1">
      <alignment horizontal="center" vertical="center"/>
      <protection/>
    </xf>
    <xf numFmtId="0" fontId="1" fillId="0" borderId="16" xfId="64" applyFont="1" applyBorder="1" applyAlignment="1">
      <alignment horizontal="center" vertical="center"/>
      <protection/>
    </xf>
    <xf numFmtId="0" fontId="41" fillId="0" borderId="10" xfId="0" applyFont="1" applyFill="1" applyBorder="1" applyAlignment="1" applyProtection="1">
      <alignment horizontal="center" vertical="center"/>
      <protection/>
    </xf>
    <xf numFmtId="0" fontId="41" fillId="0" borderId="21" xfId="0" applyFont="1" applyFill="1" applyBorder="1" applyAlignment="1" applyProtection="1">
      <alignment horizontal="center" vertical="center" wrapText="1"/>
      <protection/>
    </xf>
    <xf numFmtId="177" fontId="41" fillId="0" borderId="16" xfId="0" applyNumberFormat="1" applyFont="1" applyFill="1" applyBorder="1" applyAlignment="1" applyProtection="1">
      <alignment horizontal="center" vertical="center" wrapText="1"/>
      <protection/>
    </xf>
    <xf numFmtId="176" fontId="41" fillId="0" borderId="21" xfId="0" applyNumberFormat="1" applyFont="1" applyFill="1" applyBorder="1" applyAlignment="1" applyProtection="1">
      <alignment horizontal="center" vertical="center" wrapText="1"/>
      <protection/>
    </xf>
    <xf numFmtId="177" fontId="41" fillId="0" borderId="21" xfId="0" applyNumberFormat="1" applyFont="1" applyFill="1" applyBorder="1" applyAlignment="1" applyProtection="1">
      <alignment horizontal="center" vertical="center" wrapText="1"/>
      <protection/>
    </xf>
    <xf numFmtId="0" fontId="0" fillId="0" borderId="0" xfId="0" applyFont="1" applyAlignment="1" applyProtection="1">
      <alignment horizontal="center"/>
      <protection/>
    </xf>
    <xf numFmtId="176" fontId="0" fillId="0" borderId="0" xfId="0" applyNumberFormat="1" applyFont="1" applyAlignment="1" applyProtection="1">
      <alignment horizontal="center"/>
      <protection/>
    </xf>
    <xf numFmtId="176" fontId="0" fillId="0" borderId="0" xfId="0" applyNumberFormat="1" applyFont="1" applyAlignment="1" applyProtection="1">
      <alignment vertical="top" wrapText="1"/>
      <protection/>
    </xf>
    <xf numFmtId="177" fontId="0" fillId="0" borderId="0" xfId="0" applyNumberFormat="1" applyFont="1" applyAlignment="1" applyProtection="1">
      <alignment vertical="top" wrapText="1"/>
      <protection/>
    </xf>
    <xf numFmtId="178" fontId="0" fillId="0" borderId="0" xfId="0" applyNumberFormat="1" applyFont="1" applyAlignment="1" applyProtection="1">
      <alignment vertical="top" wrapText="1"/>
      <protection/>
    </xf>
    <xf numFmtId="9" fontId="41" fillId="0" borderId="16" xfId="0" applyNumberFormat="1" applyFont="1" applyBorder="1" applyAlignment="1" applyProtection="1">
      <alignment horizontal="center" vertical="center"/>
      <protection/>
    </xf>
    <xf numFmtId="9" fontId="0" fillId="0" borderId="0" xfId="0" applyNumberFormat="1" applyFont="1" applyAlignment="1" applyProtection="1">
      <alignment vertical="top" wrapText="1"/>
      <protection/>
    </xf>
    <xf numFmtId="9" fontId="41" fillId="0" borderId="16" xfId="0" applyNumberFormat="1" applyFont="1" applyFill="1" applyBorder="1" applyAlignment="1" applyProtection="1">
      <alignment horizontal="center" vertical="center" wrapText="1"/>
      <protection/>
    </xf>
    <xf numFmtId="176" fontId="41" fillId="0" borderId="21" xfId="0" applyNumberFormat="1" applyFont="1" applyFill="1" applyBorder="1" applyAlignment="1" applyProtection="1">
      <alignment horizontal="center" vertical="center" wrapText="1"/>
      <protection/>
    </xf>
    <xf numFmtId="0" fontId="41" fillId="0" borderId="21" xfId="0" applyFont="1" applyFill="1" applyBorder="1" applyAlignment="1" applyProtection="1">
      <alignment horizontal="center" vertical="center" wrapText="1"/>
      <protection/>
    </xf>
    <xf numFmtId="177" fontId="46" fillId="0" borderId="17" xfId="0" applyNumberFormat="1" applyFont="1" applyBorder="1" applyAlignment="1" applyProtection="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J132"/>
  <sheetViews>
    <sheetView tabSelected="1" zoomScale="85" zoomScaleNormal="85" zoomScaleSheetLayoutView="100" workbookViewId="0" topLeftCell="A4">
      <pane xSplit="2" ySplit="3" topLeftCell="AP7" activePane="bottomRight" state="frozen"/>
      <selection pane="bottomRight" activeCell="BJ78" sqref="BJ78"/>
    </sheetView>
  </sheetViews>
  <sheetFormatPr defaultColWidth="9.50390625" defaultRowHeight="13.5"/>
  <cols>
    <col min="1" max="1" width="5.00390625" style="0" customWidth="1"/>
    <col min="2" max="2" width="15.00390625" style="0" customWidth="1"/>
    <col min="3" max="3" width="8.125" style="12" customWidth="1"/>
    <col min="4" max="4" width="7.25390625" style="13" customWidth="1"/>
    <col min="5" max="5" width="7.25390625" style="14" customWidth="1"/>
    <col min="6" max="6" width="7.25390625" style="15" customWidth="1"/>
    <col min="7" max="7" width="7.25390625" style="16" customWidth="1"/>
    <col min="8" max="8" width="7.25390625" style="15" customWidth="1"/>
    <col min="9" max="9" width="8.625" style="0" customWidth="1"/>
    <col min="10" max="10" width="6.375" style="1" customWidth="1"/>
    <col min="11" max="11" width="7.125" style="1" customWidth="1"/>
    <col min="12" max="12" width="6.50390625" style="1" customWidth="1"/>
    <col min="13" max="13" width="7.00390625" style="1" customWidth="1"/>
    <col min="14" max="14" width="6.625" style="1" customWidth="1"/>
    <col min="15" max="15" width="8.50390625" style="17" customWidth="1"/>
    <col min="16" max="16" width="6.50390625" style="13" customWidth="1"/>
    <col min="17" max="17" width="6.75390625" style="17" customWidth="1"/>
    <col min="18" max="18" width="6.75390625" style="0" customWidth="1"/>
    <col min="19" max="19" width="7.00390625" style="17" customWidth="1"/>
    <col min="20" max="20" width="6.50390625" style="0" customWidth="1"/>
    <col min="21" max="21" width="7.375" style="17" customWidth="1"/>
    <col min="22" max="22" width="6.375" style="18" customWidth="1"/>
    <col min="23" max="23" width="7.50390625" style="12" customWidth="1"/>
    <col min="24" max="25" width="6.375" style="18" customWidth="1"/>
    <col min="26" max="26" width="6.375" style="0" customWidth="1"/>
    <col min="27" max="27" width="9.00390625" style="0" customWidth="1"/>
    <col min="28" max="28" width="6.875" style="1" customWidth="1"/>
    <col min="29" max="29" width="7.00390625" style="16" customWidth="1"/>
    <col min="30" max="30" width="6.375" style="1" customWidth="1"/>
    <col min="31" max="31" width="7.375" style="16" customWidth="1"/>
    <col min="32" max="32" width="7.50390625" style="1" customWidth="1"/>
    <col min="33" max="33" width="7.00390625" style="17" customWidth="1"/>
    <col min="34" max="34" width="6.50390625" style="0" customWidth="1"/>
    <col min="35" max="35" width="7.125" style="12" customWidth="1"/>
    <col min="36" max="36" width="6.375" style="18" customWidth="1"/>
    <col min="37" max="37" width="7.25390625" style="17" customWidth="1"/>
    <col min="38" max="38" width="6.375" style="18" customWidth="1"/>
    <col min="39" max="39" width="9.00390625" style="0" customWidth="1"/>
    <col min="40" max="40" width="6.875" style="1" customWidth="1"/>
    <col min="41" max="41" width="8.25390625" style="1" customWidth="1"/>
    <col min="42" max="42" width="6.375" style="1" customWidth="1"/>
    <col min="43" max="43" width="7.125" style="17" customWidth="1"/>
    <col min="44" max="44" width="6.875" style="15" customWidth="1"/>
    <col min="45" max="45" width="8.25390625" style="1" customWidth="1"/>
    <col min="46" max="46" width="6.375" style="1" customWidth="1"/>
    <col min="47" max="47" width="7.125" style="0" customWidth="1"/>
    <col min="48" max="48" width="6.875" style="1" customWidth="1"/>
    <col min="49" max="49" width="8.625" style="0" customWidth="1"/>
    <col min="50" max="50" width="6.875" style="1" customWidth="1"/>
    <col min="51" max="51" width="8.25390625" style="1" customWidth="1"/>
    <col min="52" max="52" width="7.125" style="1" customWidth="1"/>
    <col min="53" max="53" width="8.625" style="0" customWidth="1"/>
    <col min="54" max="54" width="6.875" style="1" customWidth="1"/>
    <col min="55" max="55" width="7.50390625" style="1" customWidth="1"/>
    <col min="56" max="56" width="8.00390625" style="1" customWidth="1"/>
    <col min="57" max="57" width="7.50390625" style="16" customWidth="1"/>
    <col min="58" max="58" width="8.00390625" style="1" customWidth="1"/>
    <col min="59" max="59" width="8.625" style="0" customWidth="1"/>
    <col min="60" max="60" width="7.125" style="1" customWidth="1"/>
    <col min="61" max="61" width="9.375" style="15" customWidth="1"/>
    <col min="62" max="62" width="14.75390625" style="1" customWidth="1"/>
    <col min="63" max="16384" width="9.50390625" style="1" customWidth="1"/>
  </cols>
  <sheetData>
    <row r="1" spans="1:60" ht="24.75" customHeight="1">
      <c r="A1" s="19" t="s">
        <v>0</v>
      </c>
      <c r="B1" s="19"/>
      <c r="C1" s="20"/>
      <c r="D1" s="21"/>
      <c r="E1" s="22"/>
      <c r="F1" s="21"/>
      <c r="G1" s="20"/>
      <c r="H1" s="21"/>
      <c r="I1" s="19"/>
      <c r="J1" s="19"/>
      <c r="K1" s="19"/>
      <c r="L1" s="19"/>
      <c r="M1" s="19"/>
      <c r="N1" s="19"/>
      <c r="O1" s="134"/>
      <c r="P1" s="21"/>
      <c r="Q1" s="134"/>
      <c r="R1" s="19"/>
      <c r="S1" s="134"/>
      <c r="T1" s="19"/>
      <c r="U1" s="134"/>
      <c r="V1" s="22"/>
      <c r="W1" s="20"/>
      <c r="X1" s="22"/>
      <c r="Y1" s="22"/>
      <c r="Z1" s="19"/>
      <c r="AA1" s="19"/>
      <c r="AB1" s="19"/>
      <c r="AC1" s="20"/>
      <c r="AD1" s="19"/>
      <c r="AE1" s="20"/>
      <c r="AF1" s="19"/>
      <c r="AG1" s="134"/>
      <c r="AH1" s="19"/>
      <c r="AI1" s="20"/>
      <c r="AJ1" s="22"/>
      <c r="AK1" s="134"/>
      <c r="AL1" s="22"/>
      <c r="AM1" s="19"/>
      <c r="AN1" s="19"/>
      <c r="AO1" s="19"/>
      <c r="AP1" s="19"/>
      <c r="AQ1" s="134"/>
      <c r="AR1" s="21"/>
      <c r="AS1" s="19"/>
      <c r="AT1" s="19"/>
      <c r="AU1" s="19"/>
      <c r="AV1" s="19"/>
      <c r="AW1" s="19"/>
      <c r="AX1" s="19"/>
      <c r="AY1" s="19"/>
      <c r="AZ1" s="19"/>
      <c r="BA1" s="19"/>
      <c r="BB1" s="19"/>
      <c r="BC1" s="19"/>
      <c r="BD1" s="19"/>
      <c r="BE1" s="20"/>
      <c r="BF1" s="19"/>
      <c r="BG1" s="19"/>
      <c r="BH1" s="19"/>
    </row>
    <row r="2" spans="1:60" ht="21" customHeight="1">
      <c r="A2" s="23" t="s">
        <v>1</v>
      </c>
      <c r="B2" s="23"/>
      <c r="C2" s="24"/>
      <c r="D2" s="25"/>
      <c r="E2" s="26"/>
      <c r="G2" s="24"/>
      <c r="H2" s="25"/>
      <c r="I2" s="23" t="s">
        <v>2</v>
      </c>
      <c r="J2" s="23"/>
      <c r="K2" s="23"/>
      <c r="L2" s="23"/>
      <c r="M2" s="23"/>
      <c r="N2" s="23"/>
      <c r="O2" s="135" t="s">
        <v>3</v>
      </c>
      <c r="P2" s="136"/>
      <c r="Q2" s="177"/>
      <c r="R2" s="178"/>
      <c r="S2" s="177"/>
      <c r="T2" s="178"/>
      <c r="U2" s="135"/>
      <c r="V2" s="26"/>
      <c r="W2" s="24"/>
      <c r="X2" s="26"/>
      <c r="Y2" s="26"/>
      <c r="Z2" s="23"/>
      <c r="AA2" s="23"/>
      <c r="AB2" s="23"/>
      <c r="AC2" s="24"/>
      <c r="AD2" s="23"/>
      <c r="AE2" s="24"/>
      <c r="AF2" s="23"/>
      <c r="AG2" s="177"/>
      <c r="AH2" s="178"/>
      <c r="AI2" s="24"/>
      <c r="AJ2" s="26"/>
      <c r="AK2" s="135"/>
      <c r="AL2" s="26"/>
      <c r="AM2" s="23"/>
      <c r="AN2" s="23"/>
      <c r="AO2" s="23"/>
      <c r="AP2" s="23"/>
      <c r="AQ2" s="135"/>
      <c r="AR2" s="25"/>
      <c r="AS2" s="23"/>
      <c r="AT2" s="23"/>
      <c r="AU2" s="23"/>
      <c r="AV2" s="23"/>
      <c r="AW2" s="23"/>
      <c r="AX2" s="23"/>
      <c r="AY2" s="23"/>
      <c r="AZ2" s="23"/>
      <c r="BA2" s="23"/>
      <c r="BB2" s="23"/>
      <c r="BC2" s="23"/>
      <c r="BD2" s="23"/>
      <c r="BE2" s="24"/>
      <c r="BF2" s="23"/>
      <c r="BG2" s="23"/>
      <c r="BH2" s="23"/>
    </row>
    <row r="3" spans="1:62" s="2" customFormat="1" ht="25.5" customHeight="1">
      <c r="A3" s="27" t="s">
        <v>4</v>
      </c>
      <c r="B3" s="27" t="s">
        <v>5</v>
      </c>
      <c r="C3" s="28" t="s">
        <v>6</v>
      </c>
      <c r="D3" s="29"/>
      <c r="E3" s="30"/>
      <c r="F3" s="29"/>
      <c r="G3" s="28"/>
      <c r="H3" s="29"/>
      <c r="I3" s="137"/>
      <c r="J3" s="137"/>
      <c r="K3" s="137"/>
      <c r="L3" s="137"/>
      <c r="M3" s="137"/>
      <c r="N3" s="137"/>
      <c r="O3" s="138"/>
      <c r="P3" s="29"/>
      <c r="Q3" s="138"/>
      <c r="R3" s="179"/>
      <c r="S3" s="180" t="s">
        <v>7</v>
      </c>
      <c r="T3" s="181"/>
      <c r="U3" s="180"/>
      <c r="V3" s="182"/>
      <c r="W3" s="183"/>
      <c r="X3" s="182"/>
      <c r="Y3" s="182"/>
      <c r="Z3" s="181"/>
      <c r="AA3" s="181"/>
      <c r="AB3" s="181"/>
      <c r="AC3" s="183"/>
      <c r="AD3" s="181"/>
      <c r="AE3" s="183"/>
      <c r="AF3" s="181"/>
      <c r="AG3" s="217" t="s">
        <v>8</v>
      </c>
      <c r="AH3" s="140"/>
      <c r="AI3" s="218"/>
      <c r="AJ3" s="219"/>
      <c r="AK3" s="220"/>
      <c r="AL3" s="221"/>
      <c r="AM3" s="139" t="s">
        <v>9</v>
      </c>
      <c r="AN3" s="140"/>
      <c r="AO3" s="140"/>
      <c r="AP3" s="140"/>
      <c r="AQ3" s="220"/>
      <c r="AR3" s="240"/>
      <c r="AS3" s="140"/>
      <c r="AT3" s="140"/>
      <c r="AU3" s="140"/>
      <c r="AV3" s="140"/>
      <c r="AW3" s="140"/>
      <c r="AX3" s="140"/>
      <c r="AY3" s="140"/>
      <c r="AZ3" s="140"/>
      <c r="BA3" s="140"/>
      <c r="BB3" s="140"/>
      <c r="BC3" s="140"/>
      <c r="BD3" s="140"/>
      <c r="BE3" s="183" t="s">
        <v>10</v>
      </c>
      <c r="BF3" s="181"/>
      <c r="BG3" s="140"/>
      <c r="BH3" s="140"/>
      <c r="BI3" s="263" t="s">
        <v>11</v>
      </c>
      <c r="BJ3" s="264"/>
    </row>
    <row r="4" spans="1:62" s="2" customFormat="1" ht="36" customHeight="1">
      <c r="A4" s="27"/>
      <c r="B4" s="27"/>
      <c r="C4" s="31" t="s">
        <v>12</v>
      </c>
      <c r="D4" s="32"/>
      <c r="E4" s="33" t="s">
        <v>13</v>
      </c>
      <c r="F4" s="34"/>
      <c r="G4" s="35"/>
      <c r="H4" s="36"/>
      <c r="I4" s="139" t="s">
        <v>14</v>
      </c>
      <c r="J4" s="140"/>
      <c r="K4" s="140"/>
      <c r="L4" s="140"/>
      <c r="M4" s="140"/>
      <c r="N4" s="141"/>
      <c r="O4" s="142" t="s">
        <v>15</v>
      </c>
      <c r="P4" s="32"/>
      <c r="Q4" s="142" t="s">
        <v>16</v>
      </c>
      <c r="R4" s="184"/>
      <c r="S4" s="142" t="s">
        <v>17</v>
      </c>
      <c r="T4" s="184"/>
      <c r="U4" s="142" t="s">
        <v>18</v>
      </c>
      <c r="V4" s="185"/>
      <c r="W4" s="31" t="s">
        <v>19</v>
      </c>
      <c r="X4" s="185"/>
      <c r="Y4" s="203" t="s">
        <v>20</v>
      </c>
      <c r="Z4" s="184"/>
      <c r="AA4" s="204" t="s">
        <v>21</v>
      </c>
      <c r="AB4" s="205"/>
      <c r="AC4" s="206"/>
      <c r="AD4" s="205"/>
      <c r="AE4" s="206"/>
      <c r="AF4" s="207"/>
      <c r="AG4" s="142" t="s">
        <v>22</v>
      </c>
      <c r="AH4" s="184"/>
      <c r="AI4" s="31" t="s">
        <v>23</v>
      </c>
      <c r="AJ4" s="185"/>
      <c r="AK4" s="142" t="s">
        <v>24</v>
      </c>
      <c r="AL4" s="185"/>
      <c r="AM4" s="204" t="s">
        <v>25</v>
      </c>
      <c r="AN4" s="205"/>
      <c r="AO4" s="205"/>
      <c r="AP4" s="205"/>
      <c r="AQ4" s="241" t="s">
        <v>26</v>
      </c>
      <c r="AR4" s="242"/>
      <c r="AS4" s="205"/>
      <c r="AT4" s="205"/>
      <c r="AU4" s="181" t="s">
        <v>27</v>
      </c>
      <c r="AV4" s="181"/>
      <c r="AW4" s="204" t="s">
        <v>28</v>
      </c>
      <c r="AX4" s="205"/>
      <c r="AY4" s="205"/>
      <c r="AZ4" s="205"/>
      <c r="BA4" s="204" t="s">
        <v>29</v>
      </c>
      <c r="BB4" s="205"/>
      <c r="BC4" s="205"/>
      <c r="BD4" s="205"/>
      <c r="BE4" s="265" t="s">
        <v>30</v>
      </c>
      <c r="BF4" s="266"/>
      <c r="BG4" s="181" t="s">
        <v>31</v>
      </c>
      <c r="BH4" s="181"/>
      <c r="BI4" s="263"/>
      <c r="BJ4" s="264"/>
    </row>
    <row r="5" spans="1:62" s="3" customFormat="1" ht="72" customHeight="1">
      <c r="A5" s="27"/>
      <c r="B5" s="27"/>
      <c r="C5" s="37"/>
      <c r="D5" s="38"/>
      <c r="E5" s="39" t="s">
        <v>32</v>
      </c>
      <c r="F5" s="38"/>
      <c r="G5" s="37" t="s">
        <v>33</v>
      </c>
      <c r="H5" s="38"/>
      <c r="I5" s="143" t="s">
        <v>34</v>
      </c>
      <c r="J5" s="143"/>
      <c r="K5" s="139" t="s">
        <v>35</v>
      </c>
      <c r="L5" s="141"/>
      <c r="M5" s="139" t="s">
        <v>36</v>
      </c>
      <c r="N5" s="141"/>
      <c r="O5" s="144"/>
      <c r="P5" s="38"/>
      <c r="Q5" s="144"/>
      <c r="R5" s="186"/>
      <c r="S5" s="144"/>
      <c r="T5" s="186"/>
      <c r="U5" s="144"/>
      <c r="V5" s="187"/>
      <c r="W5" s="37"/>
      <c r="X5" s="187"/>
      <c r="Y5" s="39"/>
      <c r="Z5" s="186"/>
      <c r="AA5" s="143" t="s">
        <v>37</v>
      </c>
      <c r="AB5" s="143"/>
      <c r="AC5" s="208" t="s">
        <v>38</v>
      </c>
      <c r="AD5" s="141"/>
      <c r="AE5" s="208" t="s">
        <v>39</v>
      </c>
      <c r="AF5" s="141"/>
      <c r="AG5" s="144"/>
      <c r="AH5" s="186"/>
      <c r="AI5" s="37"/>
      <c r="AJ5" s="187"/>
      <c r="AK5" s="144"/>
      <c r="AL5" s="187"/>
      <c r="AM5" s="143" t="s">
        <v>40</v>
      </c>
      <c r="AN5" s="143"/>
      <c r="AO5" s="139" t="s">
        <v>41</v>
      </c>
      <c r="AP5" s="141"/>
      <c r="AQ5" s="243" t="s">
        <v>42</v>
      </c>
      <c r="AR5" s="244"/>
      <c r="AS5" s="139" t="s">
        <v>43</v>
      </c>
      <c r="AT5" s="141"/>
      <c r="AU5" s="143" t="s">
        <v>44</v>
      </c>
      <c r="AV5" s="143"/>
      <c r="AW5" s="257" t="s">
        <v>45</v>
      </c>
      <c r="AX5" s="257"/>
      <c r="AY5" s="139" t="s">
        <v>46</v>
      </c>
      <c r="AZ5" s="141"/>
      <c r="BA5" s="257" t="s">
        <v>47</v>
      </c>
      <c r="BB5" s="257"/>
      <c r="BC5" s="139" t="s">
        <v>48</v>
      </c>
      <c r="BD5" s="141"/>
      <c r="BE5" s="37"/>
      <c r="BF5" s="186"/>
      <c r="BG5" s="181"/>
      <c r="BH5" s="181"/>
      <c r="BI5" s="263"/>
      <c r="BJ5" s="264"/>
    </row>
    <row r="6" spans="1:62" s="4" customFormat="1" ht="41.25">
      <c r="A6" s="40"/>
      <c r="B6" s="40"/>
      <c r="C6" s="41" t="s">
        <v>49</v>
      </c>
      <c r="D6" s="42" t="s">
        <v>50</v>
      </c>
      <c r="E6" s="43" t="s">
        <v>49</v>
      </c>
      <c r="F6" s="44" t="s">
        <v>50</v>
      </c>
      <c r="G6" s="45" t="s">
        <v>49</v>
      </c>
      <c r="H6" s="44" t="s">
        <v>50</v>
      </c>
      <c r="I6" s="40" t="s">
        <v>51</v>
      </c>
      <c r="J6" s="40" t="s">
        <v>50</v>
      </c>
      <c r="K6" s="40" t="s">
        <v>52</v>
      </c>
      <c r="L6" s="40" t="s">
        <v>50</v>
      </c>
      <c r="M6" s="40" t="s">
        <v>52</v>
      </c>
      <c r="N6" s="40" t="s">
        <v>50</v>
      </c>
      <c r="O6" s="145" t="s">
        <v>49</v>
      </c>
      <c r="P6" s="44" t="s">
        <v>50</v>
      </c>
      <c r="Q6" s="145" t="s">
        <v>49</v>
      </c>
      <c r="R6" s="40" t="s">
        <v>50</v>
      </c>
      <c r="S6" s="145" t="s">
        <v>49</v>
      </c>
      <c r="T6" s="40" t="s">
        <v>50</v>
      </c>
      <c r="U6" s="145" t="s">
        <v>49</v>
      </c>
      <c r="V6" s="188" t="s">
        <v>50</v>
      </c>
      <c r="W6" s="45" t="s">
        <v>49</v>
      </c>
      <c r="X6" s="188" t="s">
        <v>50</v>
      </c>
      <c r="Y6" s="188" t="s">
        <v>49</v>
      </c>
      <c r="Z6" s="40" t="s">
        <v>50</v>
      </c>
      <c r="AA6" s="40" t="s">
        <v>53</v>
      </c>
      <c r="AB6" s="40" t="s">
        <v>50</v>
      </c>
      <c r="AC6" s="45" t="s">
        <v>49</v>
      </c>
      <c r="AD6" s="40" t="s">
        <v>50</v>
      </c>
      <c r="AE6" s="45" t="s">
        <v>49</v>
      </c>
      <c r="AF6" s="40" t="s">
        <v>50</v>
      </c>
      <c r="AG6" s="145" t="s">
        <v>49</v>
      </c>
      <c r="AH6" s="40" t="s">
        <v>50</v>
      </c>
      <c r="AI6" s="45" t="s">
        <v>49</v>
      </c>
      <c r="AJ6" s="188" t="s">
        <v>50</v>
      </c>
      <c r="AK6" s="145" t="s">
        <v>49</v>
      </c>
      <c r="AL6" s="188" t="s">
        <v>50</v>
      </c>
      <c r="AM6" s="40" t="s">
        <v>54</v>
      </c>
      <c r="AN6" s="40" t="s">
        <v>50</v>
      </c>
      <c r="AO6" s="40" t="s">
        <v>54</v>
      </c>
      <c r="AP6" s="40" t="s">
        <v>50</v>
      </c>
      <c r="AQ6" s="145" t="s">
        <v>49</v>
      </c>
      <c r="AR6" s="44" t="s">
        <v>50</v>
      </c>
      <c r="AS6" s="40" t="s">
        <v>54</v>
      </c>
      <c r="AT6" s="40" t="s">
        <v>50</v>
      </c>
      <c r="AU6" s="40" t="s">
        <v>52</v>
      </c>
      <c r="AV6" s="40" t="s">
        <v>50</v>
      </c>
      <c r="AW6" s="40" t="s">
        <v>54</v>
      </c>
      <c r="AX6" s="40" t="s">
        <v>50</v>
      </c>
      <c r="AY6" s="40" t="s">
        <v>54</v>
      </c>
      <c r="AZ6" s="40" t="s">
        <v>50</v>
      </c>
      <c r="BA6" s="40" t="s">
        <v>54</v>
      </c>
      <c r="BB6" s="40" t="s">
        <v>50</v>
      </c>
      <c r="BC6" s="40" t="s">
        <v>52</v>
      </c>
      <c r="BD6" s="40" t="s">
        <v>50</v>
      </c>
      <c r="BE6" s="45" t="s">
        <v>55</v>
      </c>
      <c r="BF6" s="40" t="s">
        <v>50</v>
      </c>
      <c r="BG6" s="40" t="s">
        <v>54</v>
      </c>
      <c r="BH6" s="40" t="s">
        <v>50</v>
      </c>
      <c r="BI6" s="44" t="s">
        <v>50</v>
      </c>
      <c r="BJ6" s="40" t="s">
        <v>56</v>
      </c>
    </row>
    <row r="7" spans="1:62" ht="29.25" customHeight="1">
      <c r="A7" s="46">
        <v>1</v>
      </c>
      <c r="B7" s="47" t="s">
        <v>57</v>
      </c>
      <c r="C7" s="48">
        <v>1</v>
      </c>
      <c r="D7" s="49">
        <v>4</v>
      </c>
      <c r="E7" s="50">
        <v>8</v>
      </c>
      <c r="F7" s="49">
        <v>2</v>
      </c>
      <c r="G7" s="48">
        <v>0.15</v>
      </c>
      <c r="H7" s="49">
        <v>2</v>
      </c>
      <c r="I7" s="46">
        <v>0</v>
      </c>
      <c r="J7" s="46">
        <v>2</v>
      </c>
      <c r="K7" s="46" t="s">
        <v>58</v>
      </c>
      <c r="L7" s="46">
        <v>1</v>
      </c>
      <c r="M7" s="46" t="s">
        <v>58</v>
      </c>
      <c r="N7" s="46">
        <v>1</v>
      </c>
      <c r="O7" s="146">
        <v>1</v>
      </c>
      <c r="P7" s="49">
        <v>3</v>
      </c>
      <c r="Q7" s="146">
        <v>0.81</v>
      </c>
      <c r="R7" s="46">
        <v>3</v>
      </c>
      <c r="S7" s="146">
        <v>1</v>
      </c>
      <c r="T7" s="46">
        <v>10</v>
      </c>
      <c r="U7" s="146">
        <v>0.95</v>
      </c>
      <c r="V7" s="50">
        <v>4</v>
      </c>
      <c r="W7" s="48">
        <v>1</v>
      </c>
      <c r="X7" s="50">
        <v>5</v>
      </c>
      <c r="Y7" s="50">
        <v>0</v>
      </c>
      <c r="Z7" s="46">
        <v>4</v>
      </c>
      <c r="AA7" s="46" t="s">
        <v>59</v>
      </c>
      <c r="AB7" s="46">
        <v>2</v>
      </c>
      <c r="AC7" s="48">
        <v>1</v>
      </c>
      <c r="AD7" s="46">
        <v>2</v>
      </c>
      <c r="AE7" s="48">
        <v>1</v>
      </c>
      <c r="AF7" s="46">
        <v>2</v>
      </c>
      <c r="AG7" s="146">
        <v>1</v>
      </c>
      <c r="AH7" s="46">
        <v>10</v>
      </c>
      <c r="AI7" s="48">
        <v>1</v>
      </c>
      <c r="AJ7" s="50">
        <v>8</v>
      </c>
      <c r="AK7" s="146">
        <v>1</v>
      </c>
      <c r="AL7" s="50">
        <v>6</v>
      </c>
      <c r="AM7" s="46" t="s">
        <v>60</v>
      </c>
      <c r="AN7" s="46">
        <v>4</v>
      </c>
      <c r="AO7" s="46" t="s">
        <v>61</v>
      </c>
      <c r="AP7" s="46">
        <v>4</v>
      </c>
      <c r="AQ7" s="146">
        <v>1</v>
      </c>
      <c r="AR7" s="49">
        <v>3</v>
      </c>
      <c r="AS7" s="46" t="s">
        <v>62</v>
      </c>
      <c r="AT7" s="46">
        <v>3</v>
      </c>
      <c r="AU7" s="46" t="s">
        <v>58</v>
      </c>
      <c r="AV7" s="46">
        <v>4</v>
      </c>
      <c r="AW7" s="46" t="s">
        <v>63</v>
      </c>
      <c r="AX7" s="46">
        <v>4</v>
      </c>
      <c r="AY7" s="46" t="s">
        <v>64</v>
      </c>
      <c r="AZ7" s="46">
        <v>1.8</v>
      </c>
      <c r="BA7" s="46" t="s">
        <v>65</v>
      </c>
      <c r="BB7" s="46">
        <v>1.8</v>
      </c>
      <c r="BC7" s="46" t="s">
        <v>58</v>
      </c>
      <c r="BD7" s="46">
        <v>2</v>
      </c>
      <c r="BE7" s="48" t="s">
        <v>66</v>
      </c>
      <c r="BF7" s="46"/>
      <c r="BG7" s="46" t="s">
        <v>66</v>
      </c>
      <c r="BH7" s="46"/>
      <c r="BI7" s="267">
        <f aca="true" t="shared" si="0" ref="BI7:BI12">SUM(D7+F7+H7+J7+L7+N7+P7+R7+T7+V7+X7+Z7+AB7+AD7+AF7+AH7+AJ7+AL7+AN7+AP7+AR7+AT7+AV7+AX7+AZ7+BB7+BD7+BF7+BH7)</f>
        <v>98.6</v>
      </c>
      <c r="BJ7" s="46" t="s">
        <v>67</v>
      </c>
    </row>
    <row r="8" spans="1:62" ht="29.25" customHeight="1">
      <c r="A8" s="46">
        <v>2</v>
      </c>
      <c r="B8" s="47" t="s">
        <v>68</v>
      </c>
      <c r="C8" s="48">
        <v>0.94</v>
      </c>
      <c r="D8" s="49">
        <f>4-(1-C8)*100*0.2</f>
        <v>2.799999999999999</v>
      </c>
      <c r="E8" s="50">
        <v>8.49</v>
      </c>
      <c r="F8" s="49">
        <v>2</v>
      </c>
      <c r="G8" s="48">
        <v>0.14</v>
      </c>
      <c r="H8" s="49">
        <v>2</v>
      </c>
      <c r="I8" s="46">
        <v>0</v>
      </c>
      <c r="J8" s="46">
        <v>2</v>
      </c>
      <c r="K8" s="46" t="s">
        <v>58</v>
      </c>
      <c r="L8" s="46">
        <v>1</v>
      </c>
      <c r="M8" s="46" t="s">
        <v>69</v>
      </c>
      <c r="N8" s="46">
        <v>0</v>
      </c>
      <c r="O8" s="146">
        <v>1</v>
      </c>
      <c r="P8" s="49">
        <v>3</v>
      </c>
      <c r="Q8" s="146">
        <v>0.9303</v>
      </c>
      <c r="R8" s="46">
        <v>3</v>
      </c>
      <c r="S8" s="146">
        <v>1</v>
      </c>
      <c r="T8" s="46">
        <v>10</v>
      </c>
      <c r="U8" s="146">
        <v>0.9469</v>
      </c>
      <c r="V8" s="50">
        <f>5-(1-U8)*20</f>
        <v>3.9379999999999993</v>
      </c>
      <c r="W8" s="48">
        <v>1</v>
      </c>
      <c r="X8" s="50">
        <v>5</v>
      </c>
      <c r="Y8" s="50">
        <v>13.33</v>
      </c>
      <c r="Z8" s="46">
        <v>2.7</v>
      </c>
      <c r="AA8" s="46" t="s">
        <v>59</v>
      </c>
      <c r="AB8" s="46">
        <v>2</v>
      </c>
      <c r="AC8" s="48">
        <v>1</v>
      </c>
      <c r="AD8" s="46">
        <v>2</v>
      </c>
      <c r="AE8" s="48">
        <v>1</v>
      </c>
      <c r="AF8" s="46">
        <v>2</v>
      </c>
      <c r="AG8" s="146">
        <v>1</v>
      </c>
      <c r="AH8" s="46">
        <v>10</v>
      </c>
      <c r="AI8" s="48">
        <v>1</v>
      </c>
      <c r="AJ8" s="50">
        <v>8</v>
      </c>
      <c r="AK8" s="146">
        <v>1</v>
      </c>
      <c r="AL8" s="50">
        <v>6</v>
      </c>
      <c r="AM8" s="46" t="s">
        <v>70</v>
      </c>
      <c r="AN8" s="46">
        <v>2</v>
      </c>
      <c r="AO8" s="46" t="s">
        <v>61</v>
      </c>
      <c r="AP8" s="46">
        <v>4</v>
      </c>
      <c r="AQ8" s="146">
        <v>1</v>
      </c>
      <c r="AR8" s="49">
        <v>3</v>
      </c>
      <c r="AS8" s="46" t="s">
        <v>71</v>
      </c>
      <c r="AT8" s="46">
        <v>3</v>
      </c>
      <c r="AU8" s="46" t="s">
        <v>58</v>
      </c>
      <c r="AV8" s="46">
        <v>4</v>
      </c>
      <c r="AW8" s="46" t="s">
        <v>72</v>
      </c>
      <c r="AX8" s="46">
        <v>2</v>
      </c>
      <c r="AY8" s="46" t="s">
        <v>73</v>
      </c>
      <c r="AZ8" s="46">
        <v>1.6</v>
      </c>
      <c r="BA8" s="46" t="s">
        <v>74</v>
      </c>
      <c r="BB8" s="46">
        <v>1.8</v>
      </c>
      <c r="BC8" s="46" t="s">
        <v>58</v>
      </c>
      <c r="BD8" s="46">
        <v>2</v>
      </c>
      <c r="BE8" s="48" t="s">
        <v>66</v>
      </c>
      <c r="BF8" s="46"/>
      <c r="BG8" s="46" t="s">
        <v>66</v>
      </c>
      <c r="BH8" s="46"/>
      <c r="BI8" s="267">
        <f t="shared" si="0"/>
        <v>90.838</v>
      </c>
      <c r="BJ8" s="46" t="s">
        <v>67</v>
      </c>
    </row>
    <row r="9" spans="1:62" ht="29.25" customHeight="1">
      <c r="A9" s="46">
        <v>3</v>
      </c>
      <c r="B9" s="47" t="s">
        <v>75</v>
      </c>
      <c r="C9" s="48">
        <v>1</v>
      </c>
      <c r="D9" s="49">
        <v>4</v>
      </c>
      <c r="E9" s="50">
        <v>6.01</v>
      </c>
      <c r="F9" s="49">
        <v>2</v>
      </c>
      <c r="G9" s="48">
        <v>0.152</v>
      </c>
      <c r="H9" s="49">
        <v>2</v>
      </c>
      <c r="I9" s="46">
        <v>0</v>
      </c>
      <c r="J9" s="46">
        <v>2</v>
      </c>
      <c r="K9" s="46" t="s">
        <v>58</v>
      </c>
      <c r="L9" s="46">
        <v>1</v>
      </c>
      <c r="M9" s="46" t="s">
        <v>58</v>
      </c>
      <c r="N9" s="46">
        <v>1</v>
      </c>
      <c r="O9" s="146">
        <v>1</v>
      </c>
      <c r="P9" s="49">
        <v>3</v>
      </c>
      <c r="Q9" s="146">
        <v>0.87414</v>
      </c>
      <c r="R9" s="46">
        <v>3</v>
      </c>
      <c r="S9" s="146">
        <v>1</v>
      </c>
      <c r="T9" s="46">
        <v>10</v>
      </c>
      <c r="U9" s="146">
        <v>1</v>
      </c>
      <c r="V9" s="50">
        <v>5</v>
      </c>
      <c r="W9" s="48">
        <v>1</v>
      </c>
      <c r="X9" s="50">
        <v>5</v>
      </c>
      <c r="Y9" s="50">
        <v>0</v>
      </c>
      <c r="Z9" s="46">
        <v>4</v>
      </c>
      <c r="AA9" s="46" t="s">
        <v>59</v>
      </c>
      <c r="AB9" s="46">
        <v>2</v>
      </c>
      <c r="AC9" s="48">
        <v>1</v>
      </c>
      <c r="AD9" s="46">
        <v>2</v>
      </c>
      <c r="AE9" s="48">
        <v>1</v>
      </c>
      <c r="AF9" s="46">
        <v>2</v>
      </c>
      <c r="AG9" s="146">
        <v>1</v>
      </c>
      <c r="AH9" s="46">
        <v>10</v>
      </c>
      <c r="AI9" s="48">
        <v>1</v>
      </c>
      <c r="AJ9" s="50">
        <v>8</v>
      </c>
      <c r="AK9" s="146">
        <v>1</v>
      </c>
      <c r="AL9" s="50">
        <v>6</v>
      </c>
      <c r="AM9" s="46" t="s">
        <v>76</v>
      </c>
      <c r="AN9" s="46">
        <v>3</v>
      </c>
      <c r="AO9" s="46" t="s">
        <v>61</v>
      </c>
      <c r="AP9" s="46">
        <v>4</v>
      </c>
      <c r="AQ9" s="146">
        <v>1</v>
      </c>
      <c r="AR9" s="49">
        <v>3</v>
      </c>
      <c r="AS9" s="46" t="s">
        <v>77</v>
      </c>
      <c r="AT9" s="46">
        <v>3</v>
      </c>
      <c r="AU9" s="46" t="s">
        <v>58</v>
      </c>
      <c r="AV9" s="46">
        <v>4</v>
      </c>
      <c r="AW9" s="46" t="s">
        <v>78</v>
      </c>
      <c r="AX9" s="46">
        <v>4</v>
      </c>
      <c r="AY9" s="46" t="s">
        <v>79</v>
      </c>
      <c r="AZ9" s="46">
        <v>1.8</v>
      </c>
      <c r="BA9" s="46" t="s">
        <v>80</v>
      </c>
      <c r="BB9" s="46">
        <v>1.8</v>
      </c>
      <c r="BC9" s="46" t="s">
        <v>58</v>
      </c>
      <c r="BD9" s="46">
        <v>2</v>
      </c>
      <c r="BE9" s="48" t="s">
        <v>66</v>
      </c>
      <c r="BF9" s="46"/>
      <c r="BG9" s="46" t="s">
        <v>66</v>
      </c>
      <c r="BH9" s="46"/>
      <c r="BI9" s="267">
        <f t="shared" si="0"/>
        <v>98.6</v>
      </c>
      <c r="BJ9" s="46" t="s">
        <v>67</v>
      </c>
    </row>
    <row r="10" spans="1:62" ht="29.25" customHeight="1">
      <c r="A10" s="46">
        <v>4</v>
      </c>
      <c r="B10" s="47" t="s">
        <v>81</v>
      </c>
      <c r="C10" s="48"/>
      <c r="D10" s="49">
        <f aca="true" t="shared" si="1" ref="D10:H10">SUM(D11:D15)/5</f>
        <v>4</v>
      </c>
      <c r="E10" s="50"/>
      <c r="F10" s="49">
        <f t="shared" si="1"/>
        <v>1.3192307692307692</v>
      </c>
      <c r="G10" s="48"/>
      <c r="H10" s="49">
        <f t="shared" si="1"/>
        <v>1.5775000000000001</v>
      </c>
      <c r="I10" s="46"/>
      <c r="J10" s="46">
        <f aca="true" t="shared" si="2" ref="J10:N10">SUM(J11:J15)/5</f>
        <v>2</v>
      </c>
      <c r="K10" s="46"/>
      <c r="L10" s="46">
        <f t="shared" si="2"/>
        <v>0.8</v>
      </c>
      <c r="M10" s="46"/>
      <c r="N10" s="46">
        <f t="shared" si="2"/>
        <v>0.8</v>
      </c>
      <c r="O10" s="146"/>
      <c r="P10" s="49">
        <f aca="true" t="shared" si="3" ref="P10:T10">SUM(P11:P15)/5</f>
        <v>3</v>
      </c>
      <c r="Q10" s="146"/>
      <c r="R10" s="46">
        <f t="shared" si="3"/>
        <v>3</v>
      </c>
      <c r="S10" s="146"/>
      <c r="T10" s="46">
        <f t="shared" si="3"/>
        <v>10</v>
      </c>
      <c r="U10" s="146"/>
      <c r="V10" s="50">
        <f aca="true" t="shared" si="4" ref="V10:Z10">SUM(V11:V15)/5</f>
        <v>5</v>
      </c>
      <c r="W10" s="48"/>
      <c r="X10" s="50">
        <f t="shared" si="4"/>
        <v>4.720000000000001</v>
      </c>
      <c r="Y10" s="50"/>
      <c r="Z10" s="46">
        <f t="shared" si="4"/>
        <v>3.5152</v>
      </c>
      <c r="AA10" s="46"/>
      <c r="AB10" s="46">
        <f aca="true" t="shared" si="5" ref="AB10:AF10">SUM(AB11:AB15)/5</f>
        <v>1</v>
      </c>
      <c r="AC10" s="48"/>
      <c r="AD10" s="46">
        <f t="shared" si="5"/>
        <v>2</v>
      </c>
      <c r="AE10" s="48"/>
      <c r="AF10" s="46">
        <f t="shared" si="5"/>
        <v>1.6</v>
      </c>
      <c r="AG10" s="146"/>
      <c r="AH10" s="46">
        <f aca="true" t="shared" si="6" ref="AH10:AL10">SUM(AH11:AH15)/5</f>
        <v>9.15</v>
      </c>
      <c r="AI10" s="48"/>
      <c r="AJ10" s="50">
        <f t="shared" si="6"/>
        <v>8</v>
      </c>
      <c r="AK10" s="146"/>
      <c r="AL10" s="50">
        <f aca="true" t="shared" si="7" ref="AL10:AP10">SUM(AL11:AL15)/5</f>
        <v>6</v>
      </c>
      <c r="AM10" s="46"/>
      <c r="AN10" s="46">
        <f t="shared" si="7"/>
        <v>1.6</v>
      </c>
      <c r="AO10" s="46"/>
      <c r="AP10" s="46">
        <f t="shared" si="7"/>
        <v>2.4</v>
      </c>
      <c r="AQ10" s="146"/>
      <c r="AR10" s="49">
        <f aca="true" t="shared" si="8" ref="AR10:AV10">SUM(AR11:AR15)/5</f>
        <v>3</v>
      </c>
      <c r="AS10" s="46"/>
      <c r="AT10" s="46">
        <f t="shared" si="8"/>
        <v>1.8</v>
      </c>
      <c r="AU10" s="46"/>
      <c r="AV10" s="46">
        <f t="shared" si="8"/>
        <v>3.5</v>
      </c>
      <c r="AW10" s="46"/>
      <c r="AX10" s="46">
        <f aca="true" t="shared" si="9" ref="AX10:BB10">SUM(AX11:AX15)/5</f>
        <v>1.2</v>
      </c>
      <c r="AY10" s="46"/>
      <c r="AZ10" s="46">
        <f t="shared" si="9"/>
        <v>1.24</v>
      </c>
      <c r="BA10" s="46"/>
      <c r="BB10" s="46">
        <f t="shared" si="9"/>
        <v>1.8</v>
      </c>
      <c r="BC10" s="46"/>
      <c r="BD10" s="46">
        <f>SUM(BD11:BD15)/5</f>
        <v>1.2</v>
      </c>
      <c r="BE10" s="48"/>
      <c r="BF10" s="46"/>
      <c r="BG10" s="46"/>
      <c r="BH10" s="46"/>
      <c r="BI10" s="267">
        <f t="shared" si="0"/>
        <v>85.22193076923077</v>
      </c>
      <c r="BJ10" s="46" t="s">
        <v>82</v>
      </c>
    </row>
    <row r="11" spans="1:62" ht="29.25" customHeight="1">
      <c r="A11" s="51"/>
      <c r="B11" s="52" t="s">
        <v>83</v>
      </c>
      <c r="C11" s="53">
        <v>1</v>
      </c>
      <c r="D11" s="54">
        <v>4</v>
      </c>
      <c r="E11" s="55">
        <v>6.45</v>
      </c>
      <c r="F11" s="54">
        <v>2</v>
      </c>
      <c r="G11" s="53">
        <v>0.0969</v>
      </c>
      <c r="H11" s="54">
        <v>2</v>
      </c>
      <c r="I11" s="52">
        <v>0</v>
      </c>
      <c r="J11" s="52">
        <v>2</v>
      </c>
      <c r="K11" s="52" t="s">
        <v>58</v>
      </c>
      <c r="L11" s="52">
        <v>1</v>
      </c>
      <c r="M11" s="52" t="s">
        <v>58</v>
      </c>
      <c r="N11" s="52">
        <v>1</v>
      </c>
      <c r="O11" s="147">
        <v>1</v>
      </c>
      <c r="P11" s="54">
        <v>3</v>
      </c>
      <c r="Q11" s="147">
        <v>1</v>
      </c>
      <c r="R11" s="52">
        <v>3</v>
      </c>
      <c r="S11" s="147">
        <v>1</v>
      </c>
      <c r="T11" s="52">
        <v>10</v>
      </c>
      <c r="U11" s="147">
        <v>1</v>
      </c>
      <c r="V11" s="55">
        <v>5</v>
      </c>
      <c r="W11" s="66">
        <v>1</v>
      </c>
      <c r="X11" s="68">
        <v>5</v>
      </c>
      <c r="Y11" s="55">
        <v>24.24</v>
      </c>
      <c r="Z11" s="52">
        <v>1.576</v>
      </c>
      <c r="AA11" s="52" t="s">
        <v>84</v>
      </c>
      <c r="AB11" s="52">
        <v>0</v>
      </c>
      <c r="AC11" s="53">
        <v>1</v>
      </c>
      <c r="AD11" s="52">
        <v>2</v>
      </c>
      <c r="AE11" s="53">
        <v>1</v>
      </c>
      <c r="AF11" s="52">
        <v>2</v>
      </c>
      <c r="AG11" s="147">
        <v>1</v>
      </c>
      <c r="AH11" s="52">
        <v>10</v>
      </c>
      <c r="AI11" s="53">
        <v>1</v>
      </c>
      <c r="AJ11" s="55">
        <v>8</v>
      </c>
      <c r="AK11" s="147">
        <v>1</v>
      </c>
      <c r="AL11" s="55">
        <v>6</v>
      </c>
      <c r="AM11" s="52" t="s">
        <v>85</v>
      </c>
      <c r="AN11" s="65">
        <v>2</v>
      </c>
      <c r="AO11" s="245" t="s">
        <v>61</v>
      </c>
      <c r="AP11" s="52">
        <v>4</v>
      </c>
      <c r="AQ11" s="147">
        <v>1</v>
      </c>
      <c r="AR11" s="54">
        <v>3</v>
      </c>
      <c r="AS11" s="51" t="s">
        <v>62</v>
      </c>
      <c r="AT11" s="65">
        <v>3</v>
      </c>
      <c r="AU11" s="51" t="s">
        <v>86</v>
      </c>
      <c r="AV11" s="65">
        <v>3.5</v>
      </c>
      <c r="AW11" s="52" t="s">
        <v>87</v>
      </c>
      <c r="AX11" s="52">
        <v>4</v>
      </c>
      <c r="AY11" s="52" t="s">
        <v>88</v>
      </c>
      <c r="AZ11" s="52">
        <v>1.4</v>
      </c>
      <c r="BA11" s="52" t="s">
        <v>89</v>
      </c>
      <c r="BB11" s="52">
        <v>1.8</v>
      </c>
      <c r="BC11" s="52" t="s">
        <v>69</v>
      </c>
      <c r="BD11" s="52">
        <v>0</v>
      </c>
      <c r="BE11" s="53" t="s">
        <v>66</v>
      </c>
      <c r="BF11" s="52"/>
      <c r="BG11" s="52" t="s">
        <v>66</v>
      </c>
      <c r="BH11" s="52"/>
      <c r="BI11" s="54">
        <f t="shared" si="0"/>
        <v>90.276</v>
      </c>
      <c r="BJ11" s="65" t="s">
        <v>67</v>
      </c>
    </row>
    <row r="12" spans="1:62" ht="29.25" customHeight="1">
      <c r="A12" s="51"/>
      <c r="B12" s="56" t="s">
        <v>90</v>
      </c>
      <c r="C12" s="57">
        <v>1</v>
      </c>
      <c r="D12" s="58">
        <v>4</v>
      </c>
      <c r="E12" s="59">
        <v>2.55</v>
      </c>
      <c r="F12" s="58">
        <f aca="true" t="shared" si="10" ref="F12:F15">E12/5.2*2</f>
        <v>0.9807692307692306</v>
      </c>
      <c r="G12" s="57">
        <v>0.0315</v>
      </c>
      <c r="H12" s="58">
        <f aca="true" t="shared" si="11" ref="H12:H14">G12/0.08*2</f>
        <v>0.7875</v>
      </c>
      <c r="I12" s="56">
        <v>0</v>
      </c>
      <c r="J12" s="56">
        <v>2</v>
      </c>
      <c r="K12" s="56" t="s">
        <v>58</v>
      </c>
      <c r="L12" s="56">
        <v>1</v>
      </c>
      <c r="M12" s="56" t="s">
        <v>58</v>
      </c>
      <c r="N12" s="56">
        <v>1</v>
      </c>
      <c r="O12" s="148">
        <v>1</v>
      </c>
      <c r="P12" s="58">
        <v>3</v>
      </c>
      <c r="Q12" s="148">
        <v>0.848</v>
      </c>
      <c r="R12" s="56">
        <v>3</v>
      </c>
      <c r="S12" s="148">
        <v>1</v>
      </c>
      <c r="T12" s="56">
        <v>10</v>
      </c>
      <c r="U12" s="148">
        <v>1</v>
      </c>
      <c r="V12" s="59">
        <v>5</v>
      </c>
      <c r="W12" s="70">
        <v>1</v>
      </c>
      <c r="X12" s="72">
        <v>5</v>
      </c>
      <c r="Y12" s="59">
        <v>0</v>
      </c>
      <c r="Z12" s="56">
        <v>4</v>
      </c>
      <c r="AA12" s="56" t="s">
        <v>84</v>
      </c>
      <c r="AB12" s="56">
        <v>0</v>
      </c>
      <c r="AC12" s="57">
        <v>1</v>
      </c>
      <c r="AD12" s="56">
        <v>2</v>
      </c>
      <c r="AE12" s="57">
        <v>1</v>
      </c>
      <c r="AF12" s="56">
        <v>2</v>
      </c>
      <c r="AG12" s="148">
        <v>0.795</v>
      </c>
      <c r="AH12" s="56">
        <v>7.95</v>
      </c>
      <c r="AI12" s="57">
        <v>1</v>
      </c>
      <c r="AJ12" s="59">
        <v>8</v>
      </c>
      <c r="AK12" s="148">
        <v>1</v>
      </c>
      <c r="AL12" s="59">
        <v>6</v>
      </c>
      <c r="AM12" s="56" t="s">
        <v>91</v>
      </c>
      <c r="AN12" s="69">
        <v>1</v>
      </c>
      <c r="AO12" s="222" t="s">
        <v>61</v>
      </c>
      <c r="AP12" s="56">
        <v>4</v>
      </c>
      <c r="AQ12" s="148">
        <v>1</v>
      </c>
      <c r="AR12" s="58">
        <v>3</v>
      </c>
      <c r="AS12" s="56" t="s">
        <v>92</v>
      </c>
      <c r="AT12" s="56">
        <v>3</v>
      </c>
      <c r="AU12" s="56" t="s">
        <v>86</v>
      </c>
      <c r="AV12" s="69">
        <v>3.5</v>
      </c>
      <c r="AW12" s="56" t="s">
        <v>84</v>
      </c>
      <c r="AX12" s="56">
        <v>0</v>
      </c>
      <c r="AY12" s="56" t="s">
        <v>93</v>
      </c>
      <c r="AZ12" s="56">
        <v>1.3</v>
      </c>
      <c r="BA12" s="56" t="s">
        <v>94</v>
      </c>
      <c r="BB12" s="56">
        <v>1.8</v>
      </c>
      <c r="BC12" s="56" t="s">
        <v>58</v>
      </c>
      <c r="BD12" s="56">
        <v>2</v>
      </c>
      <c r="BE12" s="57" t="s">
        <v>66</v>
      </c>
      <c r="BF12" s="56"/>
      <c r="BG12" s="56" t="s">
        <v>66</v>
      </c>
      <c r="BH12" s="56"/>
      <c r="BI12" s="58">
        <f t="shared" si="0"/>
        <v>85.31826923076923</v>
      </c>
      <c r="BJ12" s="69" t="s">
        <v>82</v>
      </c>
    </row>
    <row r="13" spans="1:62" ht="29.25" customHeight="1">
      <c r="A13" s="51"/>
      <c r="B13" s="56" t="s">
        <v>95</v>
      </c>
      <c r="C13" s="57">
        <v>1</v>
      </c>
      <c r="D13" s="58">
        <v>4</v>
      </c>
      <c r="E13" s="59">
        <v>2.3</v>
      </c>
      <c r="F13" s="58">
        <f t="shared" si="10"/>
        <v>0.8846153846153845</v>
      </c>
      <c r="G13" s="57">
        <v>0.046</v>
      </c>
      <c r="H13" s="58">
        <f t="shared" si="11"/>
        <v>1.15</v>
      </c>
      <c r="I13" s="56">
        <v>0</v>
      </c>
      <c r="J13" s="56">
        <v>2</v>
      </c>
      <c r="K13" s="56" t="s">
        <v>58</v>
      </c>
      <c r="L13" s="56">
        <v>1</v>
      </c>
      <c r="M13" s="56" t="s">
        <v>58</v>
      </c>
      <c r="N13" s="56">
        <v>1</v>
      </c>
      <c r="O13" s="148">
        <v>1</v>
      </c>
      <c r="P13" s="58">
        <v>3</v>
      </c>
      <c r="Q13" s="148">
        <v>0.81</v>
      </c>
      <c r="R13" s="56">
        <v>3</v>
      </c>
      <c r="S13" s="148">
        <v>1</v>
      </c>
      <c r="T13" s="56">
        <v>10</v>
      </c>
      <c r="U13" s="148">
        <v>1</v>
      </c>
      <c r="V13" s="59">
        <v>5</v>
      </c>
      <c r="W13" s="70">
        <v>0.76</v>
      </c>
      <c r="X13" s="82">
        <f>W13*5</f>
        <v>3.8</v>
      </c>
      <c r="Y13" s="59">
        <v>0</v>
      </c>
      <c r="Z13" s="56">
        <v>4</v>
      </c>
      <c r="AA13" s="56" t="s">
        <v>96</v>
      </c>
      <c r="AB13" s="69">
        <v>1</v>
      </c>
      <c r="AC13" s="57">
        <v>1</v>
      </c>
      <c r="AD13" s="56">
        <v>2</v>
      </c>
      <c r="AE13" s="57">
        <v>1</v>
      </c>
      <c r="AF13" s="56">
        <v>2</v>
      </c>
      <c r="AG13" s="148">
        <v>0.78</v>
      </c>
      <c r="AH13" s="56">
        <v>7.8</v>
      </c>
      <c r="AI13" s="57">
        <v>1</v>
      </c>
      <c r="AJ13" s="59">
        <v>8</v>
      </c>
      <c r="AK13" s="148">
        <v>1</v>
      </c>
      <c r="AL13" s="59">
        <v>6</v>
      </c>
      <c r="AM13" s="56" t="s">
        <v>97</v>
      </c>
      <c r="AN13" s="222">
        <v>3</v>
      </c>
      <c r="AO13" s="222" t="s">
        <v>98</v>
      </c>
      <c r="AP13" s="56">
        <v>0</v>
      </c>
      <c r="AQ13" s="148">
        <v>1</v>
      </c>
      <c r="AR13" s="58">
        <v>3</v>
      </c>
      <c r="AS13" s="56" t="s">
        <v>84</v>
      </c>
      <c r="AT13" s="56">
        <v>0</v>
      </c>
      <c r="AU13" s="56" t="s">
        <v>86</v>
      </c>
      <c r="AV13" s="69">
        <v>3.5</v>
      </c>
      <c r="AW13" s="56" t="s">
        <v>99</v>
      </c>
      <c r="AX13" s="56">
        <v>2</v>
      </c>
      <c r="AY13" s="56" t="s">
        <v>100</v>
      </c>
      <c r="AZ13" s="56">
        <v>1.8</v>
      </c>
      <c r="BA13" s="56" t="s">
        <v>101</v>
      </c>
      <c r="BB13" s="56">
        <v>1.8</v>
      </c>
      <c r="BC13" s="56" t="s">
        <v>69</v>
      </c>
      <c r="BD13" s="56">
        <v>0</v>
      </c>
      <c r="BE13" s="57" t="s">
        <v>66</v>
      </c>
      <c r="BF13" s="56"/>
      <c r="BG13" s="56" t="s">
        <v>66</v>
      </c>
      <c r="BH13" s="56"/>
      <c r="BI13" s="58">
        <f aca="true" t="shared" si="12" ref="BI13:BI44">SUM(D13+F13+H13+J13+L13+N13+P13+R13+T13+V13+X13+Z13+AB13+AD13+AF13+AH13+AJ13+AL13+AN13+AP13+AR13+AT13+AV13+AX13+AZ13+BB13+BD13+BF13+BH13)</f>
        <v>80.73461538461538</v>
      </c>
      <c r="BJ13" s="222" t="s">
        <v>82</v>
      </c>
    </row>
    <row r="14" spans="1:62" ht="29.25" customHeight="1">
      <c r="A14" s="51"/>
      <c r="B14" s="56" t="s">
        <v>102</v>
      </c>
      <c r="C14" s="57">
        <v>1</v>
      </c>
      <c r="D14" s="58">
        <v>4</v>
      </c>
      <c r="E14" s="59">
        <v>4.5</v>
      </c>
      <c r="F14" s="58">
        <f t="shared" si="10"/>
        <v>1.7307692307692306</v>
      </c>
      <c r="G14" s="57">
        <v>0.078</v>
      </c>
      <c r="H14" s="58">
        <f t="shared" si="11"/>
        <v>1.95</v>
      </c>
      <c r="I14" s="56">
        <v>0</v>
      </c>
      <c r="J14" s="56">
        <v>2</v>
      </c>
      <c r="K14" s="56" t="s">
        <v>58</v>
      </c>
      <c r="L14" s="56">
        <v>1</v>
      </c>
      <c r="M14" s="56" t="s">
        <v>58</v>
      </c>
      <c r="N14" s="56">
        <v>1</v>
      </c>
      <c r="O14" s="148">
        <v>1</v>
      </c>
      <c r="P14" s="58">
        <v>3</v>
      </c>
      <c r="Q14" s="148">
        <v>1</v>
      </c>
      <c r="R14" s="56">
        <v>3</v>
      </c>
      <c r="S14" s="147">
        <v>1</v>
      </c>
      <c r="T14" s="56">
        <v>10</v>
      </c>
      <c r="U14" s="148">
        <v>1</v>
      </c>
      <c r="V14" s="59">
        <v>5</v>
      </c>
      <c r="W14" s="70">
        <v>0.99</v>
      </c>
      <c r="X14" s="82">
        <f>W14*5</f>
        <v>4.95</v>
      </c>
      <c r="Y14" s="59">
        <v>0</v>
      </c>
      <c r="Z14" s="56">
        <v>4</v>
      </c>
      <c r="AA14" s="56" t="s">
        <v>103</v>
      </c>
      <c r="AB14" s="56">
        <v>2</v>
      </c>
      <c r="AC14" s="57">
        <v>1</v>
      </c>
      <c r="AD14" s="56">
        <v>2</v>
      </c>
      <c r="AE14" s="57">
        <v>1</v>
      </c>
      <c r="AF14" s="56">
        <v>2</v>
      </c>
      <c r="AG14" s="148">
        <v>1</v>
      </c>
      <c r="AH14" s="56">
        <v>10</v>
      </c>
      <c r="AI14" s="57">
        <v>1</v>
      </c>
      <c r="AJ14" s="59">
        <v>8</v>
      </c>
      <c r="AK14" s="148">
        <v>1</v>
      </c>
      <c r="AL14" s="59">
        <v>6</v>
      </c>
      <c r="AM14" s="56" t="s">
        <v>91</v>
      </c>
      <c r="AN14" s="69">
        <v>1</v>
      </c>
      <c r="AO14" s="222" t="s">
        <v>61</v>
      </c>
      <c r="AP14" s="56">
        <v>4</v>
      </c>
      <c r="AQ14" s="148">
        <v>1</v>
      </c>
      <c r="AR14" s="58">
        <v>3</v>
      </c>
      <c r="AS14" s="56" t="s">
        <v>84</v>
      </c>
      <c r="AT14" s="56">
        <v>0</v>
      </c>
      <c r="AU14" s="56" t="s">
        <v>86</v>
      </c>
      <c r="AV14" s="69">
        <v>3.5</v>
      </c>
      <c r="AW14" s="56" t="s">
        <v>84</v>
      </c>
      <c r="AX14" s="56">
        <v>0</v>
      </c>
      <c r="AY14" s="56" t="s">
        <v>84</v>
      </c>
      <c r="AZ14" s="56">
        <v>0</v>
      </c>
      <c r="BA14" s="56" t="s">
        <v>104</v>
      </c>
      <c r="BB14" s="56">
        <v>1.8</v>
      </c>
      <c r="BC14" s="56" t="s">
        <v>58</v>
      </c>
      <c r="BD14" s="56">
        <v>2</v>
      </c>
      <c r="BE14" s="57" t="s">
        <v>66</v>
      </c>
      <c r="BF14" s="56"/>
      <c r="BG14" s="56" t="s">
        <v>66</v>
      </c>
      <c r="BH14" s="56"/>
      <c r="BI14" s="58">
        <f t="shared" si="12"/>
        <v>86.93076923076923</v>
      </c>
      <c r="BJ14" s="69" t="s">
        <v>82</v>
      </c>
    </row>
    <row r="15" spans="1:62" ht="29.25" customHeight="1">
      <c r="A15" s="46"/>
      <c r="B15" s="60" t="s">
        <v>105</v>
      </c>
      <c r="C15" s="61">
        <v>1</v>
      </c>
      <c r="D15" s="62">
        <v>4</v>
      </c>
      <c r="E15" s="63">
        <v>2.6</v>
      </c>
      <c r="F15" s="62">
        <f t="shared" si="10"/>
        <v>1</v>
      </c>
      <c r="G15" s="61">
        <v>0.092</v>
      </c>
      <c r="H15" s="62">
        <v>2</v>
      </c>
      <c r="I15" s="60">
        <v>0</v>
      </c>
      <c r="J15" s="60">
        <v>2</v>
      </c>
      <c r="K15" s="60" t="s">
        <v>69</v>
      </c>
      <c r="L15" s="60">
        <v>0</v>
      </c>
      <c r="M15" s="60" t="s">
        <v>69</v>
      </c>
      <c r="N15" s="60">
        <v>0</v>
      </c>
      <c r="O15" s="149">
        <v>1</v>
      </c>
      <c r="P15" s="62">
        <v>3</v>
      </c>
      <c r="Q15" s="149">
        <v>0.9</v>
      </c>
      <c r="R15" s="60">
        <v>3</v>
      </c>
      <c r="S15" s="149">
        <v>1</v>
      </c>
      <c r="T15" s="60">
        <v>10</v>
      </c>
      <c r="U15" s="149">
        <v>1</v>
      </c>
      <c r="V15" s="189">
        <v>5</v>
      </c>
      <c r="W15" s="77">
        <v>0.97</v>
      </c>
      <c r="X15" s="85">
        <f>W15*5</f>
        <v>4.85</v>
      </c>
      <c r="Y15" s="189">
        <v>0</v>
      </c>
      <c r="Z15" s="60">
        <v>4</v>
      </c>
      <c r="AA15" s="60" t="s">
        <v>106</v>
      </c>
      <c r="AB15" s="60">
        <v>2</v>
      </c>
      <c r="AC15" s="61">
        <v>1</v>
      </c>
      <c r="AD15" s="60">
        <v>2</v>
      </c>
      <c r="AE15" s="61" t="s">
        <v>84</v>
      </c>
      <c r="AF15" s="60">
        <v>0</v>
      </c>
      <c r="AG15" s="149">
        <v>1</v>
      </c>
      <c r="AH15" s="60">
        <v>10</v>
      </c>
      <c r="AI15" s="61">
        <v>1</v>
      </c>
      <c r="AJ15" s="189">
        <v>8</v>
      </c>
      <c r="AK15" s="149">
        <v>1</v>
      </c>
      <c r="AL15" s="189">
        <v>6</v>
      </c>
      <c r="AM15" s="60" t="s">
        <v>91</v>
      </c>
      <c r="AN15" s="76">
        <v>1</v>
      </c>
      <c r="AO15" s="246" t="s">
        <v>98</v>
      </c>
      <c r="AP15" s="76">
        <v>0</v>
      </c>
      <c r="AQ15" s="149">
        <v>1</v>
      </c>
      <c r="AR15" s="62">
        <v>3</v>
      </c>
      <c r="AS15" s="60" t="s">
        <v>107</v>
      </c>
      <c r="AT15" s="60">
        <v>3</v>
      </c>
      <c r="AU15" s="46" t="s">
        <v>86</v>
      </c>
      <c r="AV15" s="76">
        <v>3.5</v>
      </c>
      <c r="AW15" s="60" t="s">
        <v>84</v>
      </c>
      <c r="AX15" s="60">
        <v>0</v>
      </c>
      <c r="AY15" s="60" t="s">
        <v>108</v>
      </c>
      <c r="AZ15" s="60">
        <v>1.7</v>
      </c>
      <c r="BA15" s="60" t="s">
        <v>109</v>
      </c>
      <c r="BB15" s="60">
        <v>1.8</v>
      </c>
      <c r="BC15" s="60" t="s">
        <v>58</v>
      </c>
      <c r="BD15" s="60">
        <v>2</v>
      </c>
      <c r="BE15" s="61" t="s">
        <v>66</v>
      </c>
      <c r="BF15" s="60"/>
      <c r="BG15" s="60" t="s">
        <v>66</v>
      </c>
      <c r="BH15" s="60"/>
      <c r="BI15" s="62">
        <f t="shared" si="12"/>
        <v>82.85</v>
      </c>
      <c r="BJ15" s="76" t="s">
        <v>82</v>
      </c>
    </row>
    <row r="16" spans="1:62" s="5" customFormat="1" ht="29.25" customHeight="1">
      <c r="A16" s="46">
        <v>5</v>
      </c>
      <c r="B16" s="47" t="s">
        <v>110</v>
      </c>
      <c r="C16" s="48"/>
      <c r="D16" s="49">
        <f aca="true" t="shared" si="13" ref="D16:H16">SUM(D17:D21)/5</f>
        <v>4</v>
      </c>
      <c r="E16" s="50"/>
      <c r="F16" s="49">
        <f t="shared" si="13"/>
        <v>2</v>
      </c>
      <c r="G16" s="48"/>
      <c r="H16" s="49">
        <f t="shared" si="13"/>
        <v>2</v>
      </c>
      <c r="I16" s="46"/>
      <c r="J16" s="46">
        <f aca="true" t="shared" si="14" ref="J16:N16">SUM(J17:J21)/5</f>
        <v>2</v>
      </c>
      <c r="K16" s="46"/>
      <c r="L16" s="46">
        <f t="shared" si="14"/>
        <v>0.8</v>
      </c>
      <c r="M16" s="46"/>
      <c r="N16" s="46">
        <f t="shared" si="14"/>
        <v>0.8</v>
      </c>
      <c r="O16" s="146"/>
      <c r="P16" s="49">
        <f aca="true" t="shared" si="15" ref="P16:T16">SUM(P17:P21)/5</f>
        <v>3</v>
      </c>
      <c r="Q16" s="146"/>
      <c r="R16" s="46">
        <f t="shared" si="15"/>
        <v>3</v>
      </c>
      <c r="S16" s="146"/>
      <c r="T16" s="46">
        <f t="shared" si="15"/>
        <v>10</v>
      </c>
      <c r="U16" s="146"/>
      <c r="V16" s="50">
        <f aca="true" t="shared" si="16" ref="V16:Z16">SUM(V17:V21)/5</f>
        <v>4.24</v>
      </c>
      <c r="W16" s="48"/>
      <c r="X16" s="50">
        <f t="shared" si="16"/>
        <v>5</v>
      </c>
      <c r="Y16" s="50"/>
      <c r="Z16" s="46">
        <f t="shared" si="16"/>
        <v>3.8299999999999996</v>
      </c>
      <c r="AA16" s="46"/>
      <c r="AB16" s="46">
        <f aca="true" t="shared" si="17" ref="AB16:AF16">SUM(AB17:AB21)/5</f>
        <v>2</v>
      </c>
      <c r="AC16" s="48"/>
      <c r="AD16" s="46">
        <f t="shared" si="17"/>
        <v>2</v>
      </c>
      <c r="AE16" s="48"/>
      <c r="AF16" s="46">
        <f t="shared" si="17"/>
        <v>2</v>
      </c>
      <c r="AG16" s="146"/>
      <c r="AH16" s="46">
        <f aca="true" t="shared" si="18" ref="AH16:AL16">SUM(AH17:AH21)/5</f>
        <v>10</v>
      </c>
      <c r="AI16" s="48"/>
      <c r="AJ16" s="50">
        <f t="shared" si="18"/>
        <v>8</v>
      </c>
      <c r="AK16" s="146"/>
      <c r="AL16" s="50">
        <f t="shared" si="18"/>
        <v>5.5200000000000005</v>
      </c>
      <c r="AM16" s="46"/>
      <c r="AN16" s="46">
        <f aca="true" t="shared" si="19" ref="AN16:AR16">SUM(AN17:AN21)/5</f>
        <v>2.6</v>
      </c>
      <c r="AO16" s="46"/>
      <c r="AP16" s="46">
        <f t="shared" si="19"/>
        <v>3.2</v>
      </c>
      <c r="AQ16" s="146"/>
      <c r="AR16" s="49">
        <f t="shared" si="19"/>
        <v>3</v>
      </c>
      <c r="AS16" s="46"/>
      <c r="AT16" s="46">
        <f aca="true" t="shared" si="20" ref="AT16:AX16">SUM(AT17:AT21)/5</f>
        <v>3</v>
      </c>
      <c r="AU16" s="46"/>
      <c r="AV16" s="46">
        <f t="shared" si="20"/>
        <v>4</v>
      </c>
      <c r="AW16" s="46"/>
      <c r="AX16" s="46">
        <f t="shared" si="20"/>
        <v>2</v>
      </c>
      <c r="AY16" s="46"/>
      <c r="AZ16" s="46">
        <f aca="true" t="shared" si="21" ref="AZ16:BD16">SUM(AZ17:AZ21)/5</f>
        <v>1</v>
      </c>
      <c r="BA16" s="46"/>
      <c r="BB16" s="46">
        <f t="shared" si="21"/>
        <v>1.6800000000000002</v>
      </c>
      <c r="BC16" s="46"/>
      <c r="BD16" s="46">
        <f t="shared" si="21"/>
        <v>1.6</v>
      </c>
      <c r="BE16" s="48"/>
      <c r="BF16" s="46"/>
      <c r="BG16" s="46"/>
      <c r="BH16" s="46"/>
      <c r="BI16" s="267">
        <f t="shared" si="12"/>
        <v>92.27</v>
      </c>
      <c r="BJ16" s="46" t="s">
        <v>67</v>
      </c>
    </row>
    <row r="17" spans="1:62" ht="29.25" customHeight="1">
      <c r="A17" s="64"/>
      <c r="B17" s="65" t="s">
        <v>111</v>
      </c>
      <c r="C17" s="66">
        <v>1</v>
      </c>
      <c r="D17" s="67">
        <v>4</v>
      </c>
      <c r="E17" s="68">
        <v>13.04</v>
      </c>
      <c r="F17" s="67">
        <v>2</v>
      </c>
      <c r="G17" s="66">
        <v>0.15831230450782</v>
      </c>
      <c r="H17" s="67">
        <v>2</v>
      </c>
      <c r="I17" s="65">
        <v>0</v>
      </c>
      <c r="J17" s="65">
        <v>2</v>
      </c>
      <c r="K17" s="65" t="s">
        <v>58</v>
      </c>
      <c r="L17" s="65">
        <v>1</v>
      </c>
      <c r="M17" s="65" t="s">
        <v>58</v>
      </c>
      <c r="N17" s="65">
        <v>1</v>
      </c>
      <c r="O17" s="150">
        <v>1</v>
      </c>
      <c r="P17" s="67">
        <v>3</v>
      </c>
      <c r="Q17" s="150">
        <v>0.97</v>
      </c>
      <c r="R17" s="65">
        <v>3</v>
      </c>
      <c r="S17" s="150">
        <v>1</v>
      </c>
      <c r="T17" s="190">
        <v>10</v>
      </c>
      <c r="U17" s="150">
        <v>0.98</v>
      </c>
      <c r="V17" s="55">
        <f>5-(1-U17)*20</f>
        <v>4.6</v>
      </c>
      <c r="W17" s="66">
        <v>1</v>
      </c>
      <c r="X17" s="68">
        <v>5</v>
      </c>
      <c r="Y17" s="209">
        <v>6</v>
      </c>
      <c r="Z17" s="210">
        <v>3.4</v>
      </c>
      <c r="AA17" s="52" t="s">
        <v>59</v>
      </c>
      <c r="AB17" s="65">
        <v>2</v>
      </c>
      <c r="AC17" s="53">
        <v>1</v>
      </c>
      <c r="AD17" s="65">
        <v>2</v>
      </c>
      <c r="AE17" s="53">
        <v>1</v>
      </c>
      <c r="AF17" s="65">
        <v>2</v>
      </c>
      <c r="AG17" s="150">
        <v>1</v>
      </c>
      <c r="AH17" s="65">
        <v>10</v>
      </c>
      <c r="AI17" s="66">
        <v>1</v>
      </c>
      <c r="AJ17" s="68">
        <v>8</v>
      </c>
      <c r="AK17" s="150">
        <v>1</v>
      </c>
      <c r="AL17" s="68">
        <v>6</v>
      </c>
      <c r="AM17" s="223" t="s">
        <v>112</v>
      </c>
      <c r="AN17" s="65">
        <v>3</v>
      </c>
      <c r="AO17" s="65" t="s">
        <v>113</v>
      </c>
      <c r="AP17" s="65">
        <v>4</v>
      </c>
      <c r="AQ17" s="150">
        <v>1</v>
      </c>
      <c r="AR17" s="67">
        <v>3</v>
      </c>
      <c r="AS17" s="247" t="s">
        <v>62</v>
      </c>
      <c r="AT17" s="65">
        <v>3</v>
      </c>
      <c r="AU17" s="65" t="s">
        <v>58</v>
      </c>
      <c r="AV17" s="65">
        <v>4</v>
      </c>
      <c r="AW17" s="65" t="s">
        <v>114</v>
      </c>
      <c r="AX17" s="65">
        <v>2</v>
      </c>
      <c r="AY17" s="65" t="s">
        <v>115</v>
      </c>
      <c r="AZ17" s="65">
        <v>0</v>
      </c>
      <c r="BA17" s="65" t="s">
        <v>116</v>
      </c>
      <c r="BB17" s="65">
        <v>2</v>
      </c>
      <c r="BC17" s="65" t="s">
        <v>69</v>
      </c>
      <c r="BD17" s="65">
        <v>0</v>
      </c>
      <c r="BE17" s="268" t="s">
        <v>66</v>
      </c>
      <c r="BF17" s="51"/>
      <c r="BG17" s="51" t="s">
        <v>66</v>
      </c>
      <c r="BH17" s="65"/>
      <c r="BI17" s="54">
        <f t="shared" si="12"/>
        <v>92</v>
      </c>
      <c r="BJ17" s="65" t="s">
        <v>67</v>
      </c>
    </row>
    <row r="18" spans="1:62" ht="29.25" customHeight="1">
      <c r="A18" s="64"/>
      <c r="B18" s="69" t="s">
        <v>117</v>
      </c>
      <c r="C18" s="70">
        <v>1</v>
      </c>
      <c r="D18" s="71">
        <v>4</v>
      </c>
      <c r="E18" s="72">
        <v>12.33</v>
      </c>
      <c r="F18" s="71">
        <v>2</v>
      </c>
      <c r="G18" s="70">
        <v>0.150242678538189</v>
      </c>
      <c r="H18" s="71">
        <v>2</v>
      </c>
      <c r="I18" s="69">
        <v>0</v>
      </c>
      <c r="J18" s="69">
        <v>2</v>
      </c>
      <c r="K18" s="69" t="s">
        <v>58</v>
      </c>
      <c r="L18" s="69">
        <v>1</v>
      </c>
      <c r="M18" s="69" t="s">
        <v>58</v>
      </c>
      <c r="N18" s="69">
        <v>1</v>
      </c>
      <c r="O18" s="151">
        <v>1</v>
      </c>
      <c r="P18" s="71">
        <v>3</v>
      </c>
      <c r="Q18" s="151">
        <v>0.9216</v>
      </c>
      <c r="R18" s="69">
        <v>3</v>
      </c>
      <c r="S18" s="151">
        <v>1</v>
      </c>
      <c r="T18" s="191">
        <v>10</v>
      </c>
      <c r="U18" s="151">
        <v>1</v>
      </c>
      <c r="V18" s="72">
        <v>5</v>
      </c>
      <c r="W18" s="70">
        <v>1</v>
      </c>
      <c r="X18" s="72">
        <v>5</v>
      </c>
      <c r="Y18" s="72">
        <v>0</v>
      </c>
      <c r="Z18" s="69">
        <v>4</v>
      </c>
      <c r="AA18" s="56" t="s">
        <v>59</v>
      </c>
      <c r="AB18" s="69">
        <v>2</v>
      </c>
      <c r="AC18" s="70">
        <v>1</v>
      </c>
      <c r="AD18" s="69">
        <v>2</v>
      </c>
      <c r="AE18" s="57">
        <v>1</v>
      </c>
      <c r="AF18" s="69">
        <v>2</v>
      </c>
      <c r="AG18" s="151">
        <v>1</v>
      </c>
      <c r="AH18" s="69">
        <v>10</v>
      </c>
      <c r="AI18" s="70">
        <v>1</v>
      </c>
      <c r="AJ18" s="72">
        <v>8</v>
      </c>
      <c r="AK18" s="151">
        <v>1</v>
      </c>
      <c r="AL18" s="72">
        <v>6</v>
      </c>
      <c r="AM18" s="69" t="s">
        <v>85</v>
      </c>
      <c r="AN18" s="69">
        <v>2</v>
      </c>
      <c r="AO18" s="69" t="s">
        <v>61</v>
      </c>
      <c r="AP18" s="69">
        <v>4</v>
      </c>
      <c r="AQ18" s="151">
        <v>1</v>
      </c>
      <c r="AR18" s="71">
        <v>3</v>
      </c>
      <c r="AS18" s="247" t="s">
        <v>61</v>
      </c>
      <c r="AT18" s="69">
        <v>3</v>
      </c>
      <c r="AU18" s="69" t="s">
        <v>58</v>
      </c>
      <c r="AV18" s="69">
        <v>4</v>
      </c>
      <c r="AW18" s="69" t="s">
        <v>62</v>
      </c>
      <c r="AX18" s="69">
        <v>2</v>
      </c>
      <c r="AY18" s="69" t="s">
        <v>118</v>
      </c>
      <c r="AZ18" s="69">
        <v>1.4</v>
      </c>
      <c r="BA18" s="69" t="s">
        <v>119</v>
      </c>
      <c r="BB18" s="69">
        <v>1.2</v>
      </c>
      <c r="BC18" s="69" t="s">
        <v>58</v>
      </c>
      <c r="BD18" s="69">
        <v>2</v>
      </c>
      <c r="BE18" s="269" t="s">
        <v>66</v>
      </c>
      <c r="BF18" s="270"/>
      <c r="BG18" s="270" t="s">
        <v>66</v>
      </c>
      <c r="BH18" s="69"/>
      <c r="BI18" s="58">
        <f t="shared" si="12"/>
        <v>94.60000000000001</v>
      </c>
      <c r="BJ18" s="69" t="s">
        <v>67</v>
      </c>
    </row>
    <row r="19" spans="1:62" ht="29.25" customHeight="1">
      <c r="A19" s="64"/>
      <c r="B19" s="69" t="s">
        <v>120</v>
      </c>
      <c r="C19" s="70">
        <v>1</v>
      </c>
      <c r="D19" s="71">
        <v>4</v>
      </c>
      <c r="E19" s="72">
        <v>13.57</v>
      </c>
      <c r="F19" s="71">
        <v>2</v>
      </c>
      <c r="G19" s="70">
        <v>0.183231026785714</v>
      </c>
      <c r="H19" s="71">
        <v>2</v>
      </c>
      <c r="I19" s="69">
        <v>0</v>
      </c>
      <c r="J19" s="69">
        <v>2</v>
      </c>
      <c r="K19" s="69" t="s">
        <v>58</v>
      </c>
      <c r="L19" s="69">
        <v>1</v>
      </c>
      <c r="M19" s="69" t="s">
        <v>58</v>
      </c>
      <c r="N19" s="69">
        <v>1</v>
      </c>
      <c r="O19" s="151">
        <v>1</v>
      </c>
      <c r="P19" s="71">
        <v>3</v>
      </c>
      <c r="Q19" s="151">
        <v>0.86</v>
      </c>
      <c r="R19" s="69">
        <v>3</v>
      </c>
      <c r="S19" s="151">
        <v>1</v>
      </c>
      <c r="T19" s="191">
        <v>10</v>
      </c>
      <c r="U19" s="151">
        <v>0.95</v>
      </c>
      <c r="V19" s="55">
        <f>5-(1-U19)*20</f>
        <v>3.999999999999999</v>
      </c>
      <c r="W19" s="70">
        <v>1</v>
      </c>
      <c r="X19" s="72">
        <v>5</v>
      </c>
      <c r="Y19" s="72">
        <v>1.5</v>
      </c>
      <c r="Z19" s="211">
        <v>3.85</v>
      </c>
      <c r="AA19" s="56" t="s">
        <v>59</v>
      </c>
      <c r="AB19" s="69">
        <v>2</v>
      </c>
      <c r="AC19" s="70">
        <v>1</v>
      </c>
      <c r="AD19" s="69">
        <v>2</v>
      </c>
      <c r="AE19" s="57">
        <v>1</v>
      </c>
      <c r="AF19" s="69">
        <v>2</v>
      </c>
      <c r="AG19" s="151">
        <v>1</v>
      </c>
      <c r="AH19" s="69">
        <v>10</v>
      </c>
      <c r="AI19" s="70">
        <v>1</v>
      </c>
      <c r="AJ19" s="72">
        <v>8</v>
      </c>
      <c r="AK19" s="151">
        <v>0.6</v>
      </c>
      <c r="AL19" s="72">
        <v>3.6</v>
      </c>
      <c r="AM19" s="69" t="s">
        <v>121</v>
      </c>
      <c r="AN19" s="69">
        <v>4</v>
      </c>
      <c r="AO19" s="69" t="s">
        <v>98</v>
      </c>
      <c r="AP19" s="69">
        <v>0</v>
      </c>
      <c r="AQ19" s="151">
        <v>1</v>
      </c>
      <c r="AR19" s="71">
        <v>3</v>
      </c>
      <c r="AS19" s="247" t="s">
        <v>61</v>
      </c>
      <c r="AT19" s="69">
        <v>3</v>
      </c>
      <c r="AU19" s="69" t="s">
        <v>58</v>
      </c>
      <c r="AV19" s="69">
        <v>4</v>
      </c>
      <c r="AW19" s="258" t="s">
        <v>122</v>
      </c>
      <c r="AX19" s="69">
        <v>2</v>
      </c>
      <c r="AY19" s="69" t="s">
        <v>123</v>
      </c>
      <c r="AZ19" s="69">
        <v>1.9</v>
      </c>
      <c r="BA19" s="69" t="s">
        <v>124</v>
      </c>
      <c r="BB19" s="69">
        <v>2</v>
      </c>
      <c r="BC19" s="69" t="s">
        <v>58</v>
      </c>
      <c r="BD19" s="69">
        <v>2</v>
      </c>
      <c r="BE19" s="269" t="s">
        <v>66</v>
      </c>
      <c r="BF19" s="270"/>
      <c r="BG19" s="270" t="s">
        <v>66</v>
      </c>
      <c r="BH19" s="69"/>
      <c r="BI19" s="58">
        <f t="shared" si="12"/>
        <v>90.35</v>
      </c>
      <c r="BJ19" s="69" t="s">
        <v>67</v>
      </c>
    </row>
    <row r="20" spans="1:62" ht="29.25" customHeight="1">
      <c r="A20" s="64"/>
      <c r="B20" s="69" t="s">
        <v>125</v>
      </c>
      <c r="C20" s="73">
        <v>1</v>
      </c>
      <c r="D20" s="74">
        <v>4</v>
      </c>
      <c r="E20" s="72">
        <v>12.49</v>
      </c>
      <c r="F20" s="71">
        <v>2</v>
      </c>
      <c r="G20" s="73">
        <v>0.142581364829396</v>
      </c>
      <c r="H20" s="71">
        <v>2</v>
      </c>
      <c r="I20" s="69">
        <v>0</v>
      </c>
      <c r="J20" s="69">
        <v>2</v>
      </c>
      <c r="K20" s="69" t="s">
        <v>69</v>
      </c>
      <c r="L20" s="69">
        <v>0</v>
      </c>
      <c r="M20" s="69" t="s">
        <v>69</v>
      </c>
      <c r="N20" s="69">
        <v>0</v>
      </c>
      <c r="O20" s="152">
        <v>1</v>
      </c>
      <c r="P20" s="74">
        <v>3</v>
      </c>
      <c r="Q20" s="152">
        <v>0.9505</v>
      </c>
      <c r="R20" s="192">
        <v>3</v>
      </c>
      <c r="S20" s="151">
        <v>1</v>
      </c>
      <c r="T20" s="191">
        <v>10</v>
      </c>
      <c r="U20" s="151">
        <v>1</v>
      </c>
      <c r="V20" s="72">
        <v>5</v>
      </c>
      <c r="W20" s="70">
        <v>1</v>
      </c>
      <c r="X20" s="72">
        <v>5</v>
      </c>
      <c r="Y20" s="72">
        <v>0</v>
      </c>
      <c r="Z20" s="69">
        <v>4</v>
      </c>
      <c r="AA20" s="56" t="s">
        <v>59</v>
      </c>
      <c r="AB20" s="69">
        <v>2</v>
      </c>
      <c r="AC20" s="70">
        <v>1</v>
      </c>
      <c r="AD20" s="69">
        <v>2</v>
      </c>
      <c r="AE20" s="57">
        <v>1</v>
      </c>
      <c r="AF20" s="69">
        <v>2</v>
      </c>
      <c r="AG20" s="151">
        <v>1</v>
      </c>
      <c r="AH20" s="69">
        <v>10</v>
      </c>
      <c r="AI20" s="70">
        <v>1</v>
      </c>
      <c r="AJ20" s="72">
        <v>8</v>
      </c>
      <c r="AK20" s="151">
        <v>1</v>
      </c>
      <c r="AL20" s="72">
        <v>6</v>
      </c>
      <c r="AM20" s="224" t="s">
        <v>126</v>
      </c>
      <c r="AN20" s="69">
        <v>2</v>
      </c>
      <c r="AO20" s="224" t="s">
        <v>126</v>
      </c>
      <c r="AP20" s="69">
        <v>4</v>
      </c>
      <c r="AQ20" s="151">
        <v>1</v>
      </c>
      <c r="AR20" s="71">
        <v>3</v>
      </c>
      <c r="AS20" s="247" t="s">
        <v>61</v>
      </c>
      <c r="AT20" s="69">
        <v>3</v>
      </c>
      <c r="AU20" s="69" t="s">
        <v>58</v>
      </c>
      <c r="AV20" s="69">
        <v>4</v>
      </c>
      <c r="AW20" s="69" t="s">
        <v>62</v>
      </c>
      <c r="AX20" s="69">
        <v>2</v>
      </c>
      <c r="AY20" s="69" t="s">
        <v>127</v>
      </c>
      <c r="AZ20" s="69">
        <v>1.7</v>
      </c>
      <c r="BA20" s="224" t="s">
        <v>128</v>
      </c>
      <c r="BB20" s="69">
        <v>1.4</v>
      </c>
      <c r="BC20" s="69" t="s">
        <v>58</v>
      </c>
      <c r="BD20" s="69">
        <v>2</v>
      </c>
      <c r="BE20" s="269" t="s">
        <v>66</v>
      </c>
      <c r="BF20" s="270"/>
      <c r="BG20" s="270" t="s">
        <v>66</v>
      </c>
      <c r="BH20" s="69"/>
      <c r="BI20" s="58">
        <f t="shared" si="12"/>
        <v>93.10000000000001</v>
      </c>
      <c r="BJ20" s="69" t="s">
        <v>67</v>
      </c>
    </row>
    <row r="21" spans="1:62" s="6" customFormat="1" ht="29.25" customHeight="1">
      <c r="A21" s="75"/>
      <c r="B21" s="76" t="s">
        <v>129</v>
      </c>
      <c r="C21" s="77">
        <v>1</v>
      </c>
      <c r="D21" s="78">
        <v>4</v>
      </c>
      <c r="E21" s="63">
        <v>10.49</v>
      </c>
      <c r="F21" s="78">
        <v>2</v>
      </c>
      <c r="G21" s="77">
        <v>0.140134400540866</v>
      </c>
      <c r="H21" s="78">
        <v>2</v>
      </c>
      <c r="I21" s="76">
        <v>0</v>
      </c>
      <c r="J21" s="76">
        <v>2</v>
      </c>
      <c r="K21" s="76" t="s">
        <v>58</v>
      </c>
      <c r="L21" s="76">
        <v>1</v>
      </c>
      <c r="M21" s="76" t="s">
        <v>58</v>
      </c>
      <c r="N21" s="76">
        <v>1</v>
      </c>
      <c r="O21" s="153">
        <v>1</v>
      </c>
      <c r="P21" s="78">
        <v>3</v>
      </c>
      <c r="Q21" s="153">
        <v>0.9</v>
      </c>
      <c r="R21" s="76">
        <v>3</v>
      </c>
      <c r="S21" s="153">
        <v>1</v>
      </c>
      <c r="T21" s="193">
        <v>10</v>
      </c>
      <c r="U21" s="153">
        <v>0.88</v>
      </c>
      <c r="V21" s="50">
        <f>5-(1-U21)*20</f>
        <v>2.6</v>
      </c>
      <c r="W21" s="77">
        <v>1</v>
      </c>
      <c r="X21" s="63">
        <v>5</v>
      </c>
      <c r="Y21" s="63">
        <v>1</v>
      </c>
      <c r="Z21" s="76">
        <v>3.9</v>
      </c>
      <c r="AA21" s="60" t="s">
        <v>59</v>
      </c>
      <c r="AB21" s="76">
        <v>2</v>
      </c>
      <c r="AC21" s="61">
        <v>1</v>
      </c>
      <c r="AD21" s="76">
        <v>2</v>
      </c>
      <c r="AE21" s="61">
        <v>1</v>
      </c>
      <c r="AF21" s="76">
        <v>2</v>
      </c>
      <c r="AG21" s="153">
        <v>1</v>
      </c>
      <c r="AH21" s="76">
        <v>10</v>
      </c>
      <c r="AI21" s="77">
        <v>1</v>
      </c>
      <c r="AJ21" s="63">
        <v>8</v>
      </c>
      <c r="AK21" s="153">
        <v>1</v>
      </c>
      <c r="AL21" s="63">
        <v>6</v>
      </c>
      <c r="AM21" s="225" t="s">
        <v>130</v>
      </c>
      <c r="AN21" s="76">
        <v>2</v>
      </c>
      <c r="AO21" s="225" t="s">
        <v>131</v>
      </c>
      <c r="AP21" s="76">
        <v>4</v>
      </c>
      <c r="AQ21" s="153">
        <v>1</v>
      </c>
      <c r="AR21" s="78">
        <v>3</v>
      </c>
      <c r="AS21" s="248" t="s">
        <v>62</v>
      </c>
      <c r="AT21" s="76">
        <v>3</v>
      </c>
      <c r="AU21" s="76" t="s">
        <v>58</v>
      </c>
      <c r="AV21" s="76">
        <v>4</v>
      </c>
      <c r="AW21" s="76" t="s">
        <v>62</v>
      </c>
      <c r="AX21" s="76">
        <v>2</v>
      </c>
      <c r="AY21" s="76" t="s">
        <v>115</v>
      </c>
      <c r="AZ21" s="76">
        <v>0</v>
      </c>
      <c r="BA21" s="76" t="s">
        <v>132</v>
      </c>
      <c r="BB21" s="76">
        <v>1.8</v>
      </c>
      <c r="BC21" s="76" t="s">
        <v>58</v>
      </c>
      <c r="BD21" s="76">
        <v>2</v>
      </c>
      <c r="BE21" s="61" t="s">
        <v>66</v>
      </c>
      <c r="BF21" s="60"/>
      <c r="BG21" s="60" t="s">
        <v>66</v>
      </c>
      <c r="BH21" s="76"/>
      <c r="BI21" s="62">
        <f t="shared" si="12"/>
        <v>91.3</v>
      </c>
      <c r="BJ21" s="76" t="s">
        <v>67</v>
      </c>
    </row>
    <row r="22" spans="1:62" s="5" customFormat="1" ht="29.25" customHeight="1">
      <c r="A22" s="46">
        <v>6</v>
      </c>
      <c r="B22" s="47" t="s">
        <v>133</v>
      </c>
      <c r="C22" s="48"/>
      <c r="D22" s="49">
        <f aca="true" t="shared" si="22" ref="D22:H22">SUM(D23:D31)/9</f>
        <v>3.9935555555555555</v>
      </c>
      <c r="E22" s="50"/>
      <c r="F22" s="49">
        <f t="shared" si="22"/>
        <v>1.636324786324786</v>
      </c>
      <c r="G22" s="48"/>
      <c r="H22" s="49">
        <f t="shared" si="22"/>
        <v>1.8230555555555554</v>
      </c>
      <c r="I22" s="46"/>
      <c r="J22" s="49">
        <f aca="true" t="shared" si="23" ref="J22:N22">SUM(J23:J31)/9</f>
        <v>2</v>
      </c>
      <c r="K22" s="46"/>
      <c r="L22" s="49">
        <f t="shared" si="23"/>
        <v>0.7777777777777778</v>
      </c>
      <c r="M22" s="46"/>
      <c r="N22" s="49">
        <f t="shared" si="23"/>
        <v>0.8888888888888888</v>
      </c>
      <c r="O22" s="146"/>
      <c r="P22" s="49">
        <f aca="true" t="shared" si="24" ref="P22:T22">SUM(P23:P31)/9</f>
        <v>3</v>
      </c>
      <c r="Q22" s="146"/>
      <c r="R22" s="49">
        <f t="shared" si="24"/>
        <v>2.951111111111111</v>
      </c>
      <c r="S22" s="146"/>
      <c r="T22" s="49">
        <f t="shared" si="24"/>
        <v>10</v>
      </c>
      <c r="U22" s="146"/>
      <c r="V22" s="50">
        <f aca="true" t="shared" si="25" ref="V22:Z22">SUM(V23:V31)/9</f>
        <v>4.444444444444445</v>
      </c>
      <c r="W22" s="48"/>
      <c r="X22" s="50">
        <f t="shared" si="25"/>
        <v>2.609777777777778</v>
      </c>
      <c r="Y22" s="50"/>
      <c r="Z22" s="49">
        <f t="shared" si="25"/>
        <v>3.9777777777777774</v>
      </c>
      <c r="AA22" s="46"/>
      <c r="AB22" s="49">
        <f aca="true" t="shared" si="26" ref="AB22:AF22">SUM(AB23:AB31)/9</f>
        <v>2</v>
      </c>
      <c r="AC22" s="48"/>
      <c r="AD22" s="49">
        <f t="shared" si="26"/>
        <v>2</v>
      </c>
      <c r="AE22" s="48"/>
      <c r="AF22" s="49">
        <f t="shared" si="26"/>
        <v>1.7777777777777777</v>
      </c>
      <c r="AG22" s="146"/>
      <c r="AH22" s="49">
        <f aca="true" t="shared" si="27" ref="AH22:AL22">SUM(AH23:AH31)/9</f>
        <v>7.966666666666667</v>
      </c>
      <c r="AI22" s="48"/>
      <c r="AJ22" s="50">
        <f t="shared" si="27"/>
        <v>8</v>
      </c>
      <c r="AK22" s="146"/>
      <c r="AL22" s="50">
        <f t="shared" si="27"/>
        <v>5.4</v>
      </c>
      <c r="AM22" s="46"/>
      <c r="AN22" s="49">
        <f aca="true" t="shared" si="28" ref="AN22:AR22">SUM(AN23:AN31)/9</f>
        <v>3</v>
      </c>
      <c r="AO22" s="46"/>
      <c r="AP22" s="49">
        <f t="shared" si="28"/>
        <v>4</v>
      </c>
      <c r="AQ22" s="146"/>
      <c r="AR22" s="49">
        <f t="shared" si="28"/>
        <v>2.888666666666667</v>
      </c>
      <c r="AS22" s="46"/>
      <c r="AT22" s="49">
        <f aca="true" t="shared" si="29" ref="AT22:AX22">SUM(AT23:AT31)/9</f>
        <v>3</v>
      </c>
      <c r="AU22" s="46"/>
      <c r="AV22" s="49">
        <f t="shared" si="29"/>
        <v>3.5555555555555554</v>
      </c>
      <c r="AW22" s="46"/>
      <c r="AX22" s="49">
        <f t="shared" si="29"/>
        <v>2.6666666666666665</v>
      </c>
      <c r="AY22" s="46"/>
      <c r="AZ22" s="49">
        <f aca="true" t="shared" si="30" ref="AZ22:BD22">SUM(AZ23:AZ31)/9</f>
        <v>0.6666666666666666</v>
      </c>
      <c r="BA22" s="46"/>
      <c r="BB22" s="49">
        <f t="shared" si="30"/>
        <v>1.088888888888889</v>
      </c>
      <c r="BC22" s="46"/>
      <c r="BD22" s="49">
        <f t="shared" si="30"/>
        <v>1.5555555555555556</v>
      </c>
      <c r="BE22" s="48"/>
      <c r="BF22" s="49">
        <f aca="true" t="shared" si="31" ref="BF22:BI22">SUM(BF23:BF31)/9</f>
        <v>0.6666666666666666</v>
      </c>
      <c r="BG22" s="46"/>
      <c r="BH22" s="49">
        <f t="shared" si="31"/>
        <v>0.2222222222222222</v>
      </c>
      <c r="BI22" s="267">
        <f t="shared" si="12"/>
        <v>88.55804700854704</v>
      </c>
      <c r="BJ22" s="46" t="s">
        <v>82</v>
      </c>
    </row>
    <row r="23" spans="1:62" s="1" customFormat="1" ht="29.25" customHeight="1">
      <c r="A23" s="64"/>
      <c r="B23" s="79" t="s">
        <v>134</v>
      </c>
      <c r="C23" s="80">
        <v>1</v>
      </c>
      <c r="D23" s="81">
        <v>4</v>
      </c>
      <c r="E23" s="82">
        <v>6.27</v>
      </c>
      <c r="F23" s="81">
        <v>2</v>
      </c>
      <c r="G23" s="80">
        <v>0.0815</v>
      </c>
      <c r="H23" s="54">
        <v>2</v>
      </c>
      <c r="I23" s="79">
        <v>0</v>
      </c>
      <c r="J23" s="79">
        <v>2</v>
      </c>
      <c r="K23" s="79" t="s">
        <v>58</v>
      </c>
      <c r="L23" s="79">
        <v>1</v>
      </c>
      <c r="M23" s="79" t="s">
        <v>58</v>
      </c>
      <c r="N23" s="79">
        <v>1</v>
      </c>
      <c r="O23" s="154">
        <v>1</v>
      </c>
      <c r="P23" s="81">
        <v>3</v>
      </c>
      <c r="Q23" s="154">
        <v>0.69</v>
      </c>
      <c r="R23" s="79">
        <f>Q23/0.75*3</f>
        <v>2.76</v>
      </c>
      <c r="S23" s="154">
        <v>1</v>
      </c>
      <c r="T23" s="79">
        <v>10</v>
      </c>
      <c r="U23" s="154">
        <v>1</v>
      </c>
      <c r="V23" s="82">
        <v>5</v>
      </c>
      <c r="W23" s="80">
        <v>0.5593</v>
      </c>
      <c r="X23" s="82">
        <f>W23*5</f>
        <v>2.7965</v>
      </c>
      <c r="Y23" s="82">
        <v>1</v>
      </c>
      <c r="Z23" s="79">
        <v>3.9</v>
      </c>
      <c r="AA23" s="169" t="s">
        <v>59</v>
      </c>
      <c r="AB23" s="79">
        <v>2</v>
      </c>
      <c r="AC23" s="70">
        <v>1</v>
      </c>
      <c r="AD23" s="79">
        <v>2</v>
      </c>
      <c r="AE23" s="70">
        <v>1</v>
      </c>
      <c r="AF23" s="79">
        <v>2</v>
      </c>
      <c r="AG23" s="154">
        <v>0.6</v>
      </c>
      <c r="AH23" s="79">
        <v>6</v>
      </c>
      <c r="AI23" s="80">
        <v>1</v>
      </c>
      <c r="AJ23" s="82">
        <v>8</v>
      </c>
      <c r="AK23" s="154">
        <v>1</v>
      </c>
      <c r="AL23" s="82">
        <v>6</v>
      </c>
      <c r="AM23" s="79" t="s">
        <v>135</v>
      </c>
      <c r="AN23" s="79">
        <v>3</v>
      </c>
      <c r="AO23" s="222" t="s">
        <v>61</v>
      </c>
      <c r="AP23" s="79">
        <v>4</v>
      </c>
      <c r="AQ23" s="154">
        <v>1</v>
      </c>
      <c r="AR23" s="81">
        <v>3</v>
      </c>
      <c r="AS23" s="247" t="s">
        <v>61</v>
      </c>
      <c r="AT23" s="79">
        <v>3</v>
      </c>
      <c r="AU23" s="79" t="s">
        <v>58</v>
      </c>
      <c r="AV23" s="79">
        <v>4</v>
      </c>
      <c r="AW23" s="79" t="s">
        <v>136</v>
      </c>
      <c r="AX23" s="79">
        <v>4</v>
      </c>
      <c r="AY23" s="79" t="s">
        <v>137</v>
      </c>
      <c r="AZ23" s="79">
        <v>1</v>
      </c>
      <c r="BA23" s="79" t="s">
        <v>137</v>
      </c>
      <c r="BB23" s="79">
        <v>1</v>
      </c>
      <c r="BC23" s="79" t="s">
        <v>58</v>
      </c>
      <c r="BD23" s="79">
        <v>2</v>
      </c>
      <c r="BE23" s="268" t="s">
        <v>66</v>
      </c>
      <c r="BF23" s="51"/>
      <c r="BG23" s="51" t="s">
        <v>66</v>
      </c>
      <c r="BH23" s="79"/>
      <c r="BI23" s="54">
        <f t="shared" si="12"/>
        <v>90.4565</v>
      </c>
      <c r="BJ23" s="79" t="s">
        <v>67</v>
      </c>
    </row>
    <row r="24" spans="1:62" s="1" customFormat="1" ht="29.25" customHeight="1">
      <c r="A24" s="64"/>
      <c r="B24" s="79" t="s">
        <v>138</v>
      </c>
      <c r="C24" s="80">
        <v>1</v>
      </c>
      <c r="D24" s="81">
        <v>4</v>
      </c>
      <c r="E24" s="82">
        <v>3.46</v>
      </c>
      <c r="F24" s="58">
        <f>E24/5.2*2</f>
        <v>1.3307692307692307</v>
      </c>
      <c r="G24" s="80">
        <v>0.0713</v>
      </c>
      <c r="H24" s="58">
        <f aca="true" t="shared" si="32" ref="H24:H29">G24/0.08*2</f>
        <v>1.7825</v>
      </c>
      <c r="I24" s="79">
        <v>0</v>
      </c>
      <c r="J24" s="79">
        <v>2</v>
      </c>
      <c r="K24" s="79" t="s">
        <v>58</v>
      </c>
      <c r="L24" s="79">
        <v>1</v>
      </c>
      <c r="M24" s="79" t="s">
        <v>58</v>
      </c>
      <c r="N24" s="79">
        <v>1</v>
      </c>
      <c r="O24" s="154">
        <v>1</v>
      </c>
      <c r="P24" s="81">
        <v>3</v>
      </c>
      <c r="Q24" s="154">
        <v>0.773</v>
      </c>
      <c r="R24" s="79">
        <v>3</v>
      </c>
      <c r="S24" s="154">
        <v>1</v>
      </c>
      <c r="T24" s="79">
        <v>10</v>
      </c>
      <c r="U24" s="154">
        <v>1</v>
      </c>
      <c r="V24" s="82">
        <v>5</v>
      </c>
      <c r="W24" s="80">
        <v>0.825</v>
      </c>
      <c r="X24" s="82">
        <f aca="true" t="shared" si="33" ref="X24:X31">W24*5</f>
        <v>4.125</v>
      </c>
      <c r="Y24" s="82">
        <v>0</v>
      </c>
      <c r="Z24" s="79">
        <v>4</v>
      </c>
      <c r="AA24" s="169" t="s">
        <v>59</v>
      </c>
      <c r="AB24" s="79">
        <v>2</v>
      </c>
      <c r="AC24" s="70">
        <v>1</v>
      </c>
      <c r="AD24" s="79">
        <v>2</v>
      </c>
      <c r="AE24" s="70">
        <v>1</v>
      </c>
      <c r="AF24" s="79">
        <v>2</v>
      </c>
      <c r="AG24" s="154">
        <v>1</v>
      </c>
      <c r="AH24" s="79">
        <v>10</v>
      </c>
      <c r="AI24" s="80">
        <v>1</v>
      </c>
      <c r="AJ24" s="82">
        <v>8</v>
      </c>
      <c r="AK24" s="154">
        <v>1</v>
      </c>
      <c r="AL24" s="82">
        <v>6</v>
      </c>
      <c r="AM24" s="79" t="s">
        <v>135</v>
      </c>
      <c r="AN24" s="79">
        <v>3</v>
      </c>
      <c r="AO24" s="222" t="s">
        <v>61</v>
      </c>
      <c r="AP24" s="79">
        <v>4</v>
      </c>
      <c r="AQ24" s="154">
        <v>1</v>
      </c>
      <c r="AR24" s="81">
        <v>3</v>
      </c>
      <c r="AS24" s="247" t="s">
        <v>61</v>
      </c>
      <c r="AT24" s="79">
        <v>3</v>
      </c>
      <c r="AU24" s="79" t="s">
        <v>86</v>
      </c>
      <c r="AV24" s="79">
        <v>3.5</v>
      </c>
      <c r="AW24" s="79" t="s">
        <v>136</v>
      </c>
      <c r="AX24" s="79">
        <v>4</v>
      </c>
      <c r="AY24" s="79" t="s">
        <v>137</v>
      </c>
      <c r="AZ24" s="79">
        <v>1</v>
      </c>
      <c r="BA24" s="79" t="s">
        <v>137</v>
      </c>
      <c r="BB24" s="79">
        <v>1</v>
      </c>
      <c r="BC24" s="79" t="s">
        <v>58</v>
      </c>
      <c r="BD24" s="79">
        <v>2</v>
      </c>
      <c r="BE24" s="57" t="s">
        <v>66</v>
      </c>
      <c r="BF24" s="56"/>
      <c r="BG24" s="56" t="s">
        <v>66</v>
      </c>
      <c r="BH24" s="79"/>
      <c r="BI24" s="58">
        <f t="shared" si="12"/>
        <v>94.73826923076923</v>
      </c>
      <c r="BJ24" s="79" t="s">
        <v>67</v>
      </c>
    </row>
    <row r="25" spans="1:62" s="1" customFormat="1" ht="29.25" customHeight="1">
      <c r="A25" s="64"/>
      <c r="B25" s="79" t="s">
        <v>139</v>
      </c>
      <c r="C25" s="80">
        <v>0.9971</v>
      </c>
      <c r="D25" s="58">
        <f>4-(1-C25)*100*0.2</f>
        <v>3.9419999999999997</v>
      </c>
      <c r="E25" s="82">
        <v>3.53</v>
      </c>
      <c r="F25" s="58">
        <f aca="true" t="shared" si="34" ref="F25:F31">E25/5.2*2</f>
        <v>1.3576923076923075</v>
      </c>
      <c r="G25" s="80">
        <v>0.0861</v>
      </c>
      <c r="H25" s="58">
        <v>2</v>
      </c>
      <c r="I25" s="79">
        <v>0</v>
      </c>
      <c r="J25" s="79">
        <v>2</v>
      </c>
      <c r="K25" s="79" t="s">
        <v>58</v>
      </c>
      <c r="L25" s="79">
        <v>1</v>
      </c>
      <c r="M25" s="79" t="s">
        <v>69</v>
      </c>
      <c r="N25" s="79">
        <v>0</v>
      </c>
      <c r="O25" s="154">
        <v>1</v>
      </c>
      <c r="P25" s="81">
        <v>3</v>
      </c>
      <c r="Q25" s="154">
        <v>0.8265</v>
      </c>
      <c r="R25" s="79">
        <v>3</v>
      </c>
      <c r="S25" s="154">
        <v>1</v>
      </c>
      <c r="T25" s="79">
        <v>10</v>
      </c>
      <c r="U25" s="154">
        <v>1</v>
      </c>
      <c r="V25" s="82">
        <v>5</v>
      </c>
      <c r="W25" s="80">
        <v>0.3832</v>
      </c>
      <c r="X25" s="82">
        <f t="shared" si="33"/>
        <v>1.916</v>
      </c>
      <c r="Y25" s="82">
        <v>0</v>
      </c>
      <c r="Z25" s="79">
        <v>4</v>
      </c>
      <c r="AA25" s="169" t="s">
        <v>59</v>
      </c>
      <c r="AB25" s="79">
        <v>2</v>
      </c>
      <c r="AC25" s="70">
        <v>1</v>
      </c>
      <c r="AD25" s="79">
        <v>2</v>
      </c>
      <c r="AE25" s="70">
        <v>1</v>
      </c>
      <c r="AF25" s="79">
        <v>2</v>
      </c>
      <c r="AG25" s="154">
        <v>1</v>
      </c>
      <c r="AH25" s="79">
        <v>10</v>
      </c>
      <c r="AI25" s="80">
        <v>1</v>
      </c>
      <c r="AJ25" s="82">
        <v>8</v>
      </c>
      <c r="AK25" s="154">
        <v>0.6</v>
      </c>
      <c r="AL25" s="82">
        <v>3.6</v>
      </c>
      <c r="AM25" s="79" t="s">
        <v>135</v>
      </c>
      <c r="AN25" s="79">
        <v>3</v>
      </c>
      <c r="AO25" s="222" t="s">
        <v>61</v>
      </c>
      <c r="AP25" s="79">
        <v>4</v>
      </c>
      <c r="AQ25" s="154">
        <v>1</v>
      </c>
      <c r="AR25" s="81">
        <v>3</v>
      </c>
      <c r="AS25" s="247" t="s">
        <v>61</v>
      </c>
      <c r="AT25" s="79">
        <v>3</v>
      </c>
      <c r="AU25" s="79" t="s">
        <v>86</v>
      </c>
      <c r="AV25" s="79">
        <v>3.5</v>
      </c>
      <c r="AW25" s="79" t="s">
        <v>140</v>
      </c>
      <c r="AX25" s="79">
        <v>4</v>
      </c>
      <c r="AY25" s="79" t="s">
        <v>137</v>
      </c>
      <c r="AZ25" s="79">
        <v>1</v>
      </c>
      <c r="BA25" s="79" t="s">
        <v>141</v>
      </c>
      <c r="BB25" s="79">
        <v>1.8</v>
      </c>
      <c r="BC25" s="79" t="s">
        <v>69</v>
      </c>
      <c r="BD25" s="79">
        <v>0</v>
      </c>
      <c r="BE25" s="57" t="s">
        <v>66</v>
      </c>
      <c r="BF25" s="79"/>
      <c r="BG25" s="79" t="s">
        <v>137</v>
      </c>
      <c r="BH25" s="79">
        <v>2</v>
      </c>
      <c r="BI25" s="58">
        <f t="shared" si="12"/>
        <v>90.1156923076923</v>
      </c>
      <c r="BJ25" s="79" t="s">
        <v>67</v>
      </c>
    </row>
    <row r="26" spans="1:62" s="1" customFormat="1" ht="29.25" customHeight="1">
      <c r="A26" s="64"/>
      <c r="B26" s="79" t="s">
        <v>142</v>
      </c>
      <c r="C26" s="80">
        <v>1</v>
      </c>
      <c r="D26" s="58">
        <v>4</v>
      </c>
      <c r="E26" s="82">
        <v>3.89</v>
      </c>
      <c r="F26" s="58">
        <f t="shared" si="34"/>
        <v>1.4961538461538462</v>
      </c>
      <c r="G26" s="80">
        <v>0.0746</v>
      </c>
      <c r="H26" s="58">
        <f t="shared" si="32"/>
        <v>1.865</v>
      </c>
      <c r="I26" s="79">
        <v>0</v>
      </c>
      <c r="J26" s="79">
        <v>2</v>
      </c>
      <c r="K26" s="79" t="s">
        <v>58</v>
      </c>
      <c r="L26" s="79">
        <v>1</v>
      </c>
      <c r="M26" s="79" t="s">
        <v>58</v>
      </c>
      <c r="N26" s="79">
        <v>1</v>
      </c>
      <c r="O26" s="154">
        <v>1</v>
      </c>
      <c r="P26" s="81">
        <v>3</v>
      </c>
      <c r="Q26" s="154">
        <v>0.9009999999999999</v>
      </c>
      <c r="R26" s="79">
        <v>3</v>
      </c>
      <c r="S26" s="154">
        <v>1</v>
      </c>
      <c r="T26" s="79">
        <v>10</v>
      </c>
      <c r="U26" s="154">
        <v>1</v>
      </c>
      <c r="V26" s="82">
        <v>5</v>
      </c>
      <c r="W26" s="194">
        <v>0.47600000000000003</v>
      </c>
      <c r="X26" s="82">
        <f t="shared" si="33"/>
        <v>2.3800000000000003</v>
      </c>
      <c r="Y26" s="82">
        <v>0</v>
      </c>
      <c r="Z26" s="79">
        <v>4</v>
      </c>
      <c r="AA26" s="169" t="s">
        <v>59</v>
      </c>
      <c r="AB26" s="79">
        <v>2</v>
      </c>
      <c r="AC26" s="70">
        <v>1</v>
      </c>
      <c r="AD26" s="79">
        <v>2</v>
      </c>
      <c r="AE26" s="70">
        <v>1</v>
      </c>
      <c r="AF26" s="79">
        <v>2</v>
      </c>
      <c r="AG26" s="154">
        <v>1</v>
      </c>
      <c r="AH26" s="79">
        <v>10</v>
      </c>
      <c r="AI26" s="80">
        <v>1</v>
      </c>
      <c r="AJ26" s="82">
        <v>8</v>
      </c>
      <c r="AK26" s="154">
        <v>1</v>
      </c>
      <c r="AL26" s="82">
        <v>6</v>
      </c>
      <c r="AM26" s="79" t="s">
        <v>135</v>
      </c>
      <c r="AN26" s="79">
        <v>3</v>
      </c>
      <c r="AO26" s="222" t="s">
        <v>61</v>
      </c>
      <c r="AP26" s="79">
        <v>4</v>
      </c>
      <c r="AQ26" s="154">
        <v>1</v>
      </c>
      <c r="AR26" s="81">
        <v>3</v>
      </c>
      <c r="AS26" s="247" t="s">
        <v>61</v>
      </c>
      <c r="AT26" s="79">
        <v>3</v>
      </c>
      <c r="AU26" s="79" t="s">
        <v>86</v>
      </c>
      <c r="AV26" s="79">
        <v>3.5</v>
      </c>
      <c r="AW26" s="79" t="s">
        <v>136</v>
      </c>
      <c r="AX26" s="79">
        <v>4</v>
      </c>
      <c r="AY26" s="79" t="s">
        <v>137</v>
      </c>
      <c r="AZ26" s="79">
        <v>1</v>
      </c>
      <c r="BA26" s="79" t="s">
        <v>137</v>
      </c>
      <c r="BB26" s="79">
        <v>1</v>
      </c>
      <c r="BC26" s="79" t="s">
        <v>58</v>
      </c>
      <c r="BD26" s="79">
        <v>2</v>
      </c>
      <c r="BE26" s="80">
        <v>0.076</v>
      </c>
      <c r="BF26" s="79">
        <v>3</v>
      </c>
      <c r="BG26" s="56" t="s">
        <v>66</v>
      </c>
      <c r="BH26" s="79"/>
      <c r="BI26" s="58">
        <f t="shared" si="12"/>
        <v>96.24115384615385</v>
      </c>
      <c r="BJ26" s="79" t="s">
        <v>67</v>
      </c>
    </row>
    <row r="27" spans="1:62" s="1" customFormat="1" ht="29.25" customHeight="1">
      <c r="A27" s="64"/>
      <c r="B27" s="79" t="s">
        <v>143</v>
      </c>
      <c r="C27" s="80">
        <v>1</v>
      </c>
      <c r="D27" s="81">
        <v>4</v>
      </c>
      <c r="E27" s="82">
        <v>6.52</v>
      </c>
      <c r="F27" s="58">
        <v>2</v>
      </c>
      <c r="G27" s="80">
        <v>0.1166</v>
      </c>
      <c r="H27" s="58">
        <v>2</v>
      </c>
      <c r="I27" s="79">
        <v>0</v>
      </c>
      <c r="J27" s="79">
        <v>2</v>
      </c>
      <c r="K27" s="79" t="s">
        <v>69</v>
      </c>
      <c r="L27" s="79">
        <v>0</v>
      </c>
      <c r="M27" s="79" t="s">
        <v>58</v>
      </c>
      <c r="N27" s="79">
        <v>1</v>
      </c>
      <c r="O27" s="154">
        <v>1</v>
      </c>
      <c r="P27" s="81">
        <v>3</v>
      </c>
      <c r="Q27" s="154">
        <v>0.85</v>
      </c>
      <c r="R27" s="79">
        <v>3</v>
      </c>
      <c r="S27" s="154">
        <v>1</v>
      </c>
      <c r="T27" s="79">
        <v>10</v>
      </c>
      <c r="U27" s="154">
        <v>1</v>
      </c>
      <c r="V27" s="82">
        <v>5</v>
      </c>
      <c r="W27" s="194">
        <v>0.61</v>
      </c>
      <c r="X27" s="82">
        <f t="shared" si="33"/>
        <v>3.05</v>
      </c>
      <c r="Y27" s="82">
        <v>0</v>
      </c>
      <c r="Z27" s="79">
        <v>4</v>
      </c>
      <c r="AA27" s="169" t="s">
        <v>59</v>
      </c>
      <c r="AB27" s="79">
        <v>2</v>
      </c>
      <c r="AC27" s="70">
        <v>1</v>
      </c>
      <c r="AD27" s="79">
        <v>2</v>
      </c>
      <c r="AE27" s="70">
        <v>1</v>
      </c>
      <c r="AF27" s="79">
        <v>2</v>
      </c>
      <c r="AG27" s="154">
        <v>1</v>
      </c>
      <c r="AH27" s="79">
        <v>10</v>
      </c>
      <c r="AI27" s="80">
        <v>1</v>
      </c>
      <c r="AJ27" s="82">
        <v>8</v>
      </c>
      <c r="AK27" s="154">
        <v>1</v>
      </c>
      <c r="AL27" s="82">
        <v>6</v>
      </c>
      <c r="AM27" s="79" t="s">
        <v>135</v>
      </c>
      <c r="AN27" s="79">
        <v>3</v>
      </c>
      <c r="AO27" s="222" t="s">
        <v>61</v>
      </c>
      <c r="AP27" s="79">
        <v>4</v>
      </c>
      <c r="AQ27" s="154">
        <v>1</v>
      </c>
      <c r="AR27" s="81">
        <v>3</v>
      </c>
      <c r="AS27" s="247" t="s">
        <v>61</v>
      </c>
      <c r="AT27" s="79">
        <v>3</v>
      </c>
      <c r="AU27" s="79" t="s">
        <v>86</v>
      </c>
      <c r="AV27" s="79">
        <v>3.5</v>
      </c>
      <c r="AW27" s="79" t="s">
        <v>144</v>
      </c>
      <c r="AX27" s="79">
        <v>2</v>
      </c>
      <c r="AY27" s="79" t="s">
        <v>84</v>
      </c>
      <c r="AZ27" s="79">
        <v>0</v>
      </c>
      <c r="BA27" s="79" t="s">
        <v>137</v>
      </c>
      <c r="BB27" s="79">
        <v>1</v>
      </c>
      <c r="BC27" s="79" t="s">
        <v>58</v>
      </c>
      <c r="BD27" s="79">
        <v>2</v>
      </c>
      <c r="BE27" s="269" t="s">
        <v>66</v>
      </c>
      <c r="BF27" s="270"/>
      <c r="BG27" s="56" t="s">
        <v>66</v>
      </c>
      <c r="BH27" s="79"/>
      <c r="BI27" s="58">
        <f t="shared" si="12"/>
        <v>90.55</v>
      </c>
      <c r="BJ27" s="79" t="s">
        <v>67</v>
      </c>
    </row>
    <row r="28" spans="1:62" s="1" customFormat="1" ht="29.25" customHeight="1">
      <c r="A28" s="64"/>
      <c r="B28" s="79" t="s">
        <v>145</v>
      </c>
      <c r="C28" s="80">
        <v>1</v>
      </c>
      <c r="D28" s="81">
        <v>4</v>
      </c>
      <c r="E28" s="82">
        <v>5.1</v>
      </c>
      <c r="F28" s="58">
        <f t="shared" si="34"/>
        <v>1.9615384615384612</v>
      </c>
      <c r="G28" s="80">
        <v>0.06570000000000001</v>
      </c>
      <c r="H28" s="58">
        <f t="shared" si="32"/>
        <v>1.6425</v>
      </c>
      <c r="I28" s="79">
        <v>0</v>
      </c>
      <c r="J28" s="79">
        <v>2</v>
      </c>
      <c r="K28" s="79" t="s">
        <v>69</v>
      </c>
      <c r="L28" s="79">
        <v>0</v>
      </c>
      <c r="M28" s="79" t="s">
        <v>58</v>
      </c>
      <c r="N28" s="79">
        <v>1</v>
      </c>
      <c r="O28" s="154">
        <v>1</v>
      </c>
      <c r="P28" s="81">
        <v>3</v>
      </c>
      <c r="Q28" s="154">
        <v>0.96</v>
      </c>
      <c r="R28" s="79">
        <v>3</v>
      </c>
      <c r="S28" s="154">
        <v>1</v>
      </c>
      <c r="T28" s="79">
        <v>10</v>
      </c>
      <c r="U28" s="154">
        <v>1</v>
      </c>
      <c r="V28" s="82">
        <v>5</v>
      </c>
      <c r="W28" s="195">
        <v>0.4878</v>
      </c>
      <c r="X28" s="82">
        <v>2.439</v>
      </c>
      <c r="Y28" s="82">
        <v>1</v>
      </c>
      <c r="Z28" s="79">
        <v>3.9</v>
      </c>
      <c r="AA28" s="169" t="s">
        <v>59</v>
      </c>
      <c r="AB28" s="79">
        <v>2</v>
      </c>
      <c r="AC28" s="70">
        <v>1</v>
      </c>
      <c r="AD28" s="79">
        <v>2</v>
      </c>
      <c r="AE28" s="70">
        <v>1</v>
      </c>
      <c r="AF28" s="79">
        <v>0</v>
      </c>
      <c r="AG28" s="154">
        <v>1</v>
      </c>
      <c r="AH28" s="79">
        <v>10</v>
      </c>
      <c r="AI28" s="80">
        <v>1</v>
      </c>
      <c r="AJ28" s="82">
        <v>8</v>
      </c>
      <c r="AK28" s="154">
        <v>1</v>
      </c>
      <c r="AL28" s="82">
        <v>6</v>
      </c>
      <c r="AM28" s="79" t="s">
        <v>135</v>
      </c>
      <c r="AN28" s="79">
        <v>3</v>
      </c>
      <c r="AO28" s="222" t="s">
        <v>61</v>
      </c>
      <c r="AP28" s="79">
        <v>4</v>
      </c>
      <c r="AQ28" s="154">
        <v>1</v>
      </c>
      <c r="AR28" s="81">
        <v>3</v>
      </c>
      <c r="AS28" s="247" t="s">
        <v>61</v>
      </c>
      <c r="AT28" s="79">
        <v>3</v>
      </c>
      <c r="AU28" s="79" t="s">
        <v>86</v>
      </c>
      <c r="AV28" s="79">
        <v>3.5</v>
      </c>
      <c r="AW28" s="79" t="s">
        <v>146</v>
      </c>
      <c r="AX28" s="79">
        <v>2</v>
      </c>
      <c r="AY28" s="79" t="s">
        <v>84</v>
      </c>
      <c r="AZ28" s="79">
        <v>0</v>
      </c>
      <c r="BA28" s="79" t="s">
        <v>137</v>
      </c>
      <c r="BB28" s="79">
        <v>1</v>
      </c>
      <c r="BC28" s="79" t="s">
        <v>69</v>
      </c>
      <c r="BD28" s="79">
        <v>0</v>
      </c>
      <c r="BE28" s="269" t="s">
        <v>66</v>
      </c>
      <c r="BF28" s="270"/>
      <c r="BG28" s="56" t="s">
        <v>66</v>
      </c>
      <c r="BH28" s="79"/>
      <c r="BI28" s="58">
        <f t="shared" si="12"/>
        <v>85.44303846153846</v>
      </c>
      <c r="BJ28" s="79" t="s">
        <v>82</v>
      </c>
    </row>
    <row r="29" spans="1:62" s="1" customFormat="1" ht="29.25" customHeight="1">
      <c r="A29" s="64"/>
      <c r="B29" s="79" t="s">
        <v>147</v>
      </c>
      <c r="C29" s="80">
        <v>1</v>
      </c>
      <c r="D29" s="81">
        <v>4</v>
      </c>
      <c r="E29" s="82">
        <v>2.57</v>
      </c>
      <c r="F29" s="58">
        <f t="shared" si="34"/>
        <v>0.9884615384615384</v>
      </c>
      <c r="G29" s="80">
        <v>0.0447</v>
      </c>
      <c r="H29" s="58">
        <f t="shared" si="32"/>
        <v>1.1175</v>
      </c>
      <c r="I29" s="79">
        <v>0</v>
      </c>
      <c r="J29" s="79">
        <v>2</v>
      </c>
      <c r="K29" s="79" t="s">
        <v>58</v>
      </c>
      <c r="L29" s="79">
        <v>1</v>
      </c>
      <c r="M29" s="79" t="s">
        <v>58</v>
      </c>
      <c r="N29" s="79">
        <v>1</v>
      </c>
      <c r="O29" s="154">
        <v>1</v>
      </c>
      <c r="P29" s="81">
        <v>3</v>
      </c>
      <c r="Q29" s="154">
        <v>0.7</v>
      </c>
      <c r="R29" s="79">
        <f>Q29/0.75*3</f>
        <v>2.8</v>
      </c>
      <c r="S29" s="154">
        <v>1</v>
      </c>
      <c r="T29" s="79">
        <v>10</v>
      </c>
      <c r="U29" s="154">
        <v>1</v>
      </c>
      <c r="V29" s="82">
        <v>5</v>
      </c>
      <c r="W29" s="194">
        <v>0.37</v>
      </c>
      <c r="X29" s="82">
        <f>W29*5</f>
        <v>1.85</v>
      </c>
      <c r="Y29" s="82">
        <v>0</v>
      </c>
      <c r="Z29" s="79">
        <v>4</v>
      </c>
      <c r="AA29" s="169" t="s">
        <v>59</v>
      </c>
      <c r="AB29" s="79">
        <v>2</v>
      </c>
      <c r="AC29" s="70">
        <v>1</v>
      </c>
      <c r="AD29" s="79">
        <v>2</v>
      </c>
      <c r="AE29" s="70">
        <v>1</v>
      </c>
      <c r="AF29" s="79">
        <v>2</v>
      </c>
      <c r="AG29" s="154">
        <v>0.27</v>
      </c>
      <c r="AH29" s="79">
        <v>2.7</v>
      </c>
      <c r="AI29" s="80">
        <v>1</v>
      </c>
      <c r="AJ29" s="82">
        <v>8</v>
      </c>
      <c r="AK29" s="154">
        <v>1</v>
      </c>
      <c r="AL29" s="82">
        <v>6</v>
      </c>
      <c r="AM29" s="79" t="s">
        <v>135</v>
      </c>
      <c r="AN29" s="79">
        <v>3</v>
      </c>
      <c r="AO29" s="222" t="s">
        <v>61</v>
      </c>
      <c r="AP29" s="79">
        <v>4</v>
      </c>
      <c r="AQ29" s="154">
        <v>1</v>
      </c>
      <c r="AR29" s="81">
        <v>3</v>
      </c>
      <c r="AS29" s="247" t="s">
        <v>61</v>
      </c>
      <c r="AT29" s="79">
        <v>3</v>
      </c>
      <c r="AU29" s="79" t="s">
        <v>86</v>
      </c>
      <c r="AV29" s="79">
        <v>3.5</v>
      </c>
      <c r="AW29" s="79" t="s">
        <v>84</v>
      </c>
      <c r="AX29" s="79">
        <v>0</v>
      </c>
      <c r="AY29" s="79" t="s">
        <v>84</v>
      </c>
      <c r="AZ29" s="79">
        <v>0</v>
      </c>
      <c r="BA29" s="79" t="s">
        <v>137</v>
      </c>
      <c r="BB29" s="79">
        <v>1</v>
      </c>
      <c r="BC29" s="79" t="s">
        <v>58</v>
      </c>
      <c r="BD29" s="79">
        <v>2</v>
      </c>
      <c r="BE29" s="57" t="s">
        <v>66</v>
      </c>
      <c r="BF29" s="56"/>
      <c r="BG29" s="56" t="s">
        <v>66</v>
      </c>
      <c r="BH29" s="79"/>
      <c r="BI29" s="58">
        <f t="shared" si="12"/>
        <v>78.95596153846154</v>
      </c>
      <c r="BJ29" s="79" t="s">
        <v>148</v>
      </c>
    </row>
    <row r="30" spans="1:62" s="1" customFormat="1" ht="29.25" customHeight="1">
      <c r="A30" s="64"/>
      <c r="B30" s="79" t="s">
        <v>149</v>
      </c>
      <c r="C30" s="80">
        <v>1</v>
      </c>
      <c r="D30" s="81">
        <v>4</v>
      </c>
      <c r="E30" s="82">
        <v>4.14</v>
      </c>
      <c r="F30" s="58">
        <f t="shared" si="34"/>
        <v>1.5923076923076922</v>
      </c>
      <c r="G30" s="80">
        <v>0.1229</v>
      </c>
      <c r="H30" s="58">
        <v>2</v>
      </c>
      <c r="I30" s="79">
        <v>0</v>
      </c>
      <c r="J30" s="79">
        <v>2</v>
      </c>
      <c r="K30" s="79" t="s">
        <v>58</v>
      </c>
      <c r="L30" s="79">
        <v>1</v>
      </c>
      <c r="M30" s="79" t="s">
        <v>58</v>
      </c>
      <c r="N30" s="79">
        <v>1</v>
      </c>
      <c r="O30" s="154">
        <v>1</v>
      </c>
      <c r="P30" s="81">
        <v>3</v>
      </c>
      <c r="Q30" s="154">
        <v>0.95</v>
      </c>
      <c r="R30" s="79">
        <v>3</v>
      </c>
      <c r="S30" s="154">
        <v>1</v>
      </c>
      <c r="T30" s="79">
        <v>10</v>
      </c>
      <c r="U30" s="154">
        <v>1</v>
      </c>
      <c r="V30" s="82">
        <v>5</v>
      </c>
      <c r="W30" s="195">
        <v>0.6227</v>
      </c>
      <c r="X30" s="82">
        <f t="shared" si="33"/>
        <v>3.1135</v>
      </c>
      <c r="Y30" s="82">
        <v>0</v>
      </c>
      <c r="Z30" s="79">
        <v>4</v>
      </c>
      <c r="AA30" s="169" t="s">
        <v>59</v>
      </c>
      <c r="AB30" s="79">
        <v>2</v>
      </c>
      <c r="AC30" s="70">
        <v>1</v>
      </c>
      <c r="AD30" s="79">
        <v>2</v>
      </c>
      <c r="AE30" s="70">
        <v>1</v>
      </c>
      <c r="AF30" s="79">
        <v>2</v>
      </c>
      <c r="AG30" s="154">
        <v>0.3</v>
      </c>
      <c r="AH30" s="79">
        <v>3</v>
      </c>
      <c r="AI30" s="80">
        <v>1</v>
      </c>
      <c r="AJ30" s="82">
        <v>8</v>
      </c>
      <c r="AK30" s="154">
        <v>0.5</v>
      </c>
      <c r="AL30" s="82">
        <v>3</v>
      </c>
      <c r="AM30" s="79" t="s">
        <v>135</v>
      </c>
      <c r="AN30" s="79">
        <v>3</v>
      </c>
      <c r="AO30" s="222" t="s">
        <v>61</v>
      </c>
      <c r="AP30" s="79">
        <v>4</v>
      </c>
      <c r="AQ30" s="154">
        <v>0.666</v>
      </c>
      <c r="AR30" s="81">
        <f>AQ30*3</f>
        <v>1.9980000000000002</v>
      </c>
      <c r="AS30" s="247" t="s">
        <v>61</v>
      </c>
      <c r="AT30" s="79">
        <v>3</v>
      </c>
      <c r="AU30" s="79" t="s">
        <v>86</v>
      </c>
      <c r="AV30" s="79">
        <v>3.5</v>
      </c>
      <c r="AW30" s="79" t="s">
        <v>144</v>
      </c>
      <c r="AX30" s="79">
        <v>2</v>
      </c>
      <c r="AY30" s="79" t="s">
        <v>137</v>
      </c>
      <c r="AZ30" s="79">
        <v>1</v>
      </c>
      <c r="BA30" s="79" t="s">
        <v>137</v>
      </c>
      <c r="BB30" s="79">
        <v>1</v>
      </c>
      <c r="BC30" s="79" t="s">
        <v>58</v>
      </c>
      <c r="BD30" s="79">
        <v>2</v>
      </c>
      <c r="BE30" s="57">
        <v>0.05</v>
      </c>
      <c r="BF30" s="56">
        <v>3</v>
      </c>
      <c r="BG30" s="56" t="s">
        <v>66</v>
      </c>
      <c r="BH30" s="79"/>
      <c r="BI30" s="58">
        <f t="shared" si="12"/>
        <v>84.2038076923077</v>
      </c>
      <c r="BJ30" s="79" t="s">
        <v>82</v>
      </c>
    </row>
    <row r="31" spans="1:62" s="1" customFormat="1" ht="29.25" customHeight="1">
      <c r="A31" s="75"/>
      <c r="B31" s="75" t="s">
        <v>150</v>
      </c>
      <c r="C31" s="83">
        <v>1</v>
      </c>
      <c r="D31" s="84">
        <v>4</v>
      </c>
      <c r="E31" s="85">
        <v>5.2</v>
      </c>
      <c r="F31" s="62">
        <f t="shared" si="34"/>
        <v>2</v>
      </c>
      <c r="G31" s="83">
        <v>0.1035</v>
      </c>
      <c r="H31" s="62">
        <v>2</v>
      </c>
      <c r="I31" s="75">
        <v>0</v>
      </c>
      <c r="J31" s="75">
        <v>2</v>
      </c>
      <c r="K31" s="75" t="s">
        <v>58</v>
      </c>
      <c r="L31" s="75">
        <v>1</v>
      </c>
      <c r="M31" s="75" t="s">
        <v>58</v>
      </c>
      <c r="N31" s="75">
        <v>1</v>
      </c>
      <c r="O31" s="155">
        <v>1</v>
      </c>
      <c r="P31" s="84">
        <v>3</v>
      </c>
      <c r="Q31" s="155">
        <v>0.9091</v>
      </c>
      <c r="R31" s="75">
        <v>3</v>
      </c>
      <c r="S31" s="155">
        <v>1</v>
      </c>
      <c r="T31" s="75">
        <v>10</v>
      </c>
      <c r="U31" s="155">
        <v>0.5493</v>
      </c>
      <c r="V31" s="85">
        <v>0</v>
      </c>
      <c r="W31" s="83">
        <v>0.3636</v>
      </c>
      <c r="X31" s="85">
        <f t="shared" si="33"/>
        <v>1.8179999999999998</v>
      </c>
      <c r="Y31" s="85">
        <v>0</v>
      </c>
      <c r="Z31" s="75">
        <v>4</v>
      </c>
      <c r="AA31" s="212" t="s">
        <v>59</v>
      </c>
      <c r="AB31" s="75">
        <v>2</v>
      </c>
      <c r="AC31" s="77">
        <v>1</v>
      </c>
      <c r="AD31" s="75">
        <v>2</v>
      </c>
      <c r="AE31" s="77">
        <v>1</v>
      </c>
      <c r="AF31" s="75">
        <v>2</v>
      </c>
      <c r="AG31" s="155">
        <v>1</v>
      </c>
      <c r="AH31" s="75">
        <v>10</v>
      </c>
      <c r="AI31" s="83">
        <v>1</v>
      </c>
      <c r="AJ31" s="85">
        <v>8</v>
      </c>
      <c r="AK31" s="155">
        <v>1</v>
      </c>
      <c r="AL31" s="85">
        <v>6</v>
      </c>
      <c r="AM31" s="75" t="s">
        <v>135</v>
      </c>
      <c r="AN31" s="75">
        <v>3</v>
      </c>
      <c r="AO31" s="246" t="s">
        <v>61</v>
      </c>
      <c r="AP31" s="75">
        <v>4</v>
      </c>
      <c r="AQ31" s="155">
        <v>1</v>
      </c>
      <c r="AR31" s="84">
        <v>3</v>
      </c>
      <c r="AS31" s="248" t="s">
        <v>61</v>
      </c>
      <c r="AT31" s="75">
        <v>3</v>
      </c>
      <c r="AU31" s="75" t="s">
        <v>86</v>
      </c>
      <c r="AV31" s="75">
        <v>3.5</v>
      </c>
      <c r="AW31" s="75" t="s">
        <v>151</v>
      </c>
      <c r="AX31" s="75">
        <v>2</v>
      </c>
      <c r="AY31" s="75" t="s">
        <v>137</v>
      </c>
      <c r="AZ31" s="75">
        <v>1</v>
      </c>
      <c r="BA31" s="75" t="s">
        <v>137</v>
      </c>
      <c r="BB31" s="75">
        <v>1</v>
      </c>
      <c r="BC31" s="75" t="s">
        <v>58</v>
      </c>
      <c r="BD31" s="75">
        <v>2</v>
      </c>
      <c r="BE31" s="61" t="s">
        <v>66</v>
      </c>
      <c r="BF31" s="60"/>
      <c r="BG31" s="60" t="s">
        <v>66</v>
      </c>
      <c r="BH31" s="75"/>
      <c r="BI31" s="62">
        <f t="shared" si="12"/>
        <v>86.318</v>
      </c>
      <c r="BJ31" s="75" t="s">
        <v>82</v>
      </c>
    </row>
    <row r="32" spans="1:62" s="1" customFormat="1" ht="29.25" customHeight="1">
      <c r="A32" s="75">
        <v>7</v>
      </c>
      <c r="B32" s="47" t="s">
        <v>152</v>
      </c>
      <c r="C32" s="83"/>
      <c r="D32" s="84">
        <f aca="true" t="shared" si="35" ref="D32:H32">SUM(D33:D42)/10</f>
        <v>2.8635159999999997</v>
      </c>
      <c r="E32" s="85"/>
      <c r="F32" s="84">
        <f t="shared" si="35"/>
        <v>1.9446153846153849</v>
      </c>
      <c r="G32" s="83"/>
      <c r="H32" s="84">
        <f t="shared" si="35"/>
        <v>1.9600000000000002</v>
      </c>
      <c r="I32" s="75"/>
      <c r="J32" s="84">
        <f aca="true" t="shared" si="36" ref="J32:N32">SUM(J33:J42)/10</f>
        <v>1.8</v>
      </c>
      <c r="K32" s="75"/>
      <c r="L32" s="84">
        <f t="shared" si="36"/>
        <v>1</v>
      </c>
      <c r="M32" s="75"/>
      <c r="N32" s="84">
        <f t="shared" si="36"/>
        <v>0.8</v>
      </c>
      <c r="O32" s="155"/>
      <c r="P32" s="84">
        <f aca="true" t="shared" si="37" ref="P32:T32">SUM(P33:P42)/10</f>
        <v>3</v>
      </c>
      <c r="Q32" s="155"/>
      <c r="R32" s="84">
        <f t="shared" si="37"/>
        <v>2.9699999999999998</v>
      </c>
      <c r="S32" s="155"/>
      <c r="T32" s="84">
        <f t="shared" si="37"/>
        <v>10</v>
      </c>
      <c r="U32" s="155"/>
      <c r="V32" s="85">
        <f aca="true" t="shared" si="38" ref="V32:Z32">SUM(V33:V42)/10</f>
        <v>5</v>
      </c>
      <c r="W32" s="83"/>
      <c r="X32" s="84">
        <f t="shared" si="38"/>
        <v>2.8099999999999996</v>
      </c>
      <c r="Y32" s="85"/>
      <c r="Z32" s="84">
        <f t="shared" si="38"/>
        <v>3.9299999999999997</v>
      </c>
      <c r="AA32" s="75"/>
      <c r="AB32" s="84">
        <f aca="true" t="shared" si="39" ref="AB32:AF32">SUM(AB33:AB42)/10</f>
        <v>1.4</v>
      </c>
      <c r="AC32" s="83"/>
      <c r="AD32" s="84">
        <f t="shared" si="39"/>
        <v>2</v>
      </c>
      <c r="AE32" s="83"/>
      <c r="AF32" s="84">
        <f t="shared" si="39"/>
        <v>1.2</v>
      </c>
      <c r="AG32" s="155"/>
      <c r="AH32" s="84">
        <f aca="true" t="shared" si="40" ref="AH32:AL32">SUM(AH33:AH42)/10</f>
        <v>9.4</v>
      </c>
      <c r="AI32" s="83"/>
      <c r="AJ32" s="85">
        <f t="shared" si="40"/>
        <v>8</v>
      </c>
      <c r="AK32" s="155"/>
      <c r="AL32" s="85">
        <f t="shared" si="40"/>
        <v>4.86</v>
      </c>
      <c r="AM32" s="75"/>
      <c r="AN32" s="84">
        <f aca="true" t="shared" si="41" ref="AN32:AR32">SUM(AN33:AN42)/10</f>
        <v>2.5</v>
      </c>
      <c r="AO32" s="75"/>
      <c r="AP32" s="84">
        <f t="shared" si="41"/>
        <v>3.2</v>
      </c>
      <c r="AQ32" s="155"/>
      <c r="AR32" s="84">
        <f t="shared" si="41"/>
        <v>2.877</v>
      </c>
      <c r="AS32" s="75"/>
      <c r="AT32" s="84">
        <f aca="true" t="shared" si="42" ref="AT32:AX32">SUM(AT33:AT42)/10</f>
        <v>3</v>
      </c>
      <c r="AU32" s="75"/>
      <c r="AV32" s="84">
        <f t="shared" si="42"/>
        <v>2.7</v>
      </c>
      <c r="AW32" s="75"/>
      <c r="AX32" s="84">
        <f t="shared" si="42"/>
        <v>1.8</v>
      </c>
      <c r="AY32" s="75"/>
      <c r="AZ32" s="84">
        <f aca="true" t="shared" si="43" ref="AZ32:BD32">SUM(AZ33:AZ42)/10</f>
        <v>1.06</v>
      </c>
      <c r="BA32" s="75"/>
      <c r="BB32" s="84">
        <f t="shared" si="43"/>
        <v>1.06</v>
      </c>
      <c r="BC32" s="75"/>
      <c r="BD32" s="84">
        <f t="shared" si="43"/>
        <v>1</v>
      </c>
      <c r="BE32" s="83"/>
      <c r="BF32" s="75"/>
      <c r="BG32" s="75"/>
      <c r="BH32" s="75"/>
      <c r="BI32" s="267">
        <f t="shared" si="12"/>
        <v>84.13513138461539</v>
      </c>
      <c r="BJ32" s="75" t="s">
        <v>82</v>
      </c>
    </row>
    <row r="33" spans="1:62" s="7" customFormat="1" ht="29.25" customHeight="1">
      <c r="A33" s="64"/>
      <c r="B33" s="86" t="s">
        <v>153</v>
      </c>
      <c r="C33" s="57">
        <v>1</v>
      </c>
      <c r="D33" s="58">
        <v>4</v>
      </c>
      <c r="E33" s="72">
        <v>6</v>
      </c>
      <c r="F33" s="87">
        <v>2</v>
      </c>
      <c r="G33" s="70">
        <v>0.125</v>
      </c>
      <c r="H33" s="87">
        <v>2</v>
      </c>
      <c r="I33" s="56">
        <v>0</v>
      </c>
      <c r="J33" s="56">
        <v>2</v>
      </c>
      <c r="K33" s="156" t="s">
        <v>58</v>
      </c>
      <c r="L33" s="56">
        <v>1</v>
      </c>
      <c r="M33" s="156" t="s">
        <v>58</v>
      </c>
      <c r="N33" s="56">
        <v>1</v>
      </c>
      <c r="O33" s="148">
        <v>1</v>
      </c>
      <c r="P33" s="58">
        <v>3</v>
      </c>
      <c r="Q33" s="148">
        <v>1</v>
      </c>
      <c r="R33" s="56">
        <v>3</v>
      </c>
      <c r="S33" s="148">
        <v>1</v>
      </c>
      <c r="T33" s="56">
        <v>10</v>
      </c>
      <c r="U33" s="148">
        <v>1</v>
      </c>
      <c r="V33" s="59">
        <v>5</v>
      </c>
      <c r="W33" s="57">
        <v>1</v>
      </c>
      <c r="X33" s="59">
        <v>5</v>
      </c>
      <c r="Y33" s="82">
        <v>0</v>
      </c>
      <c r="Z33" s="56">
        <v>4</v>
      </c>
      <c r="AA33" s="56" t="s">
        <v>154</v>
      </c>
      <c r="AB33" s="56">
        <v>2</v>
      </c>
      <c r="AC33" s="70">
        <v>1</v>
      </c>
      <c r="AD33" s="56">
        <v>2</v>
      </c>
      <c r="AE33" s="70">
        <v>1</v>
      </c>
      <c r="AF33" s="56">
        <v>2</v>
      </c>
      <c r="AG33" s="148">
        <v>0.6</v>
      </c>
      <c r="AH33" s="56">
        <v>6</v>
      </c>
      <c r="AI33" s="57">
        <v>1</v>
      </c>
      <c r="AJ33" s="59">
        <v>8</v>
      </c>
      <c r="AK33" s="148">
        <v>1</v>
      </c>
      <c r="AL33" s="59">
        <v>6</v>
      </c>
      <c r="AM33" s="56" t="s">
        <v>85</v>
      </c>
      <c r="AN33" s="56">
        <v>2</v>
      </c>
      <c r="AO33" s="222" t="s">
        <v>61</v>
      </c>
      <c r="AP33" s="56">
        <v>4</v>
      </c>
      <c r="AQ33" s="148">
        <v>1</v>
      </c>
      <c r="AR33" s="58">
        <v>3</v>
      </c>
      <c r="AS33" s="156" t="s">
        <v>155</v>
      </c>
      <c r="AT33" s="56">
        <v>3</v>
      </c>
      <c r="AU33" s="56" t="s">
        <v>156</v>
      </c>
      <c r="AV33" s="56">
        <v>3</v>
      </c>
      <c r="AW33" s="156" t="s">
        <v>62</v>
      </c>
      <c r="AX33" s="56">
        <v>2</v>
      </c>
      <c r="AY33" s="156" t="s">
        <v>157</v>
      </c>
      <c r="AZ33" s="56">
        <v>1.2</v>
      </c>
      <c r="BA33" s="79" t="s">
        <v>58</v>
      </c>
      <c r="BB33" s="56">
        <v>1</v>
      </c>
      <c r="BC33" s="56" t="s">
        <v>58</v>
      </c>
      <c r="BD33" s="56">
        <v>2</v>
      </c>
      <c r="BE33" s="269" t="s">
        <v>66</v>
      </c>
      <c r="BF33" s="270"/>
      <c r="BG33" s="56" t="s">
        <v>66</v>
      </c>
      <c r="BH33" s="56"/>
      <c r="BI33" s="54">
        <f t="shared" si="12"/>
        <v>89.2</v>
      </c>
      <c r="BJ33" s="222" t="s">
        <v>82</v>
      </c>
    </row>
    <row r="34" spans="1:62" s="7" customFormat="1" ht="29.25" customHeight="1">
      <c r="A34" s="64"/>
      <c r="B34" s="88" t="s">
        <v>158</v>
      </c>
      <c r="C34" s="57">
        <v>1</v>
      </c>
      <c r="D34" s="58">
        <v>4</v>
      </c>
      <c r="E34" s="72">
        <v>6</v>
      </c>
      <c r="F34" s="87">
        <v>2</v>
      </c>
      <c r="G34" s="70">
        <v>0.125</v>
      </c>
      <c r="H34" s="87">
        <v>2</v>
      </c>
      <c r="I34" s="56">
        <v>0</v>
      </c>
      <c r="J34" s="56">
        <v>2</v>
      </c>
      <c r="K34" s="56" t="s">
        <v>58</v>
      </c>
      <c r="L34" s="56">
        <v>1</v>
      </c>
      <c r="M34" s="156" t="s">
        <v>58</v>
      </c>
      <c r="N34" s="56">
        <v>1</v>
      </c>
      <c r="O34" s="148">
        <v>1</v>
      </c>
      <c r="P34" s="58">
        <v>3</v>
      </c>
      <c r="Q34" s="148">
        <v>1</v>
      </c>
      <c r="R34" s="56">
        <v>3</v>
      </c>
      <c r="S34" s="148">
        <v>1</v>
      </c>
      <c r="T34" s="56">
        <v>10</v>
      </c>
      <c r="U34" s="148">
        <v>1</v>
      </c>
      <c r="V34" s="59">
        <v>5</v>
      </c>
      <c r="W34" s="57">
        <v>1</v>
      </c>
      <c r="X34" s="59">
        <v>5</v>
      </c>
      <c r="Y34" s="82">
        <v>0</v>
      </c>
      <c r="Z34" s="56">
        <v>4</v>
      </c>
      <c r="AA34" s="156" t="s">
        <v>154</v>
      </c>
      <c r="AB34" s="56">
        <v>2</v>
      </c>
      <c r="AC34" s="70">
        <v>1</v>
      </c>
      <c r="AD34" s="56">
        <v>2</v>
      </c>
      <c r="AE34" s="70">
        <v>1</v>
      </c>
      <c r="AF34" s="56">
        <v>2</v>
      </c>
      <c r="AG34" s="148">
        <v>1</v>
      </c>
      <c r="AH34" s="56">
        <v>10</v>
      </c>
      <c r="AI34" s="57">
        <v>1</v>
      </c>
      <c r="AJ34" s="59">
        <v>8</v>
      </c>
      <c r="AK34" s="148">
        <v>0.3</v>
      </c>
      <c r="AL34" s="59">
        <v>1.8</v>
      </c>
      <c r="AM34" s="156" t="s">
        <v>135</v>
      </c>
      <c r="AN34" s="56">
        <v>3</v>
      </c>
      <c r="AO34" s="222" t="s">
        <v>61</v>
      </c>
      <c r="AP34" s="56">
        <v>4</v>
      </c>
      <c r="AQ34" s="148">
        <v>1</v>
      </c>
      <c r="AR34" s="58">
        <v>3</v>
      </c>
      <c r="AS34" s="156" t="s">
        <v>155</v>
      </c>
      <c r="AT34" s="56">
        <v>3</v>
      </c>
      <c r="AU34" s="56" t="s">
        <v>156</v>
      </c>
      <c r="AV34" s="56">
        <v>3.5</v>
      </c>
      <c r="AW34" s="156" t="s">
        <v>62</v>
      </c>
      <c r="AX34" s="56">
        <v>2</v>
      </c>
      <c r="AY34" s="156" t="s">
        <v>157</v>
      </c>
      <c r="AZ34" s="56">
        <v>1.2</v>
      </c>
      <c r="BA34" s="79" t="s">
        <v>137</v>
      </c>
      <c r="BB34" s="56">
        <v>1</v>
      </c>
      <c r="BC34" s="56" t="s">
        <v>58</v>
      </c>
      <c r="BD34" s="56">
        <v>2</v>
      </c>
      <c r="BE34" s="269" t="s">
        <v>66</v>
      </c>
      <c r="BF34" s="270"/>
      <c r="BG34" s="56" t="s">
        <v>66</v>
      </c>
      <c r="BH34" s="56"/>
      <c r="BI34" s="58">
        <f t="shared" si="12"/>
        <v>90.5</v>
      </c>
      <c r="BJ34" s="271" t="s">
        <v>67</v>
      </c>
    </row>
    <row r="35" spans="1:62" s="7" customFormat="1" ht="29.25" customHeight="1">
      <c r="A35" s="64"/>
      <c r="B35" s="88" t="s">
        <v>159</v>
      </c>
      <c r="C35" s="57">
        <v>1</v>
      </c>
      <c r="D35" s="58">
        <v>4</v>
      </c>
      <c r="E35" s="72">
        <v>4.16</v>
      </c>
      <c r="F35" s="58">
        <f>E35/5.2*2</f>
        <v>1.6</v>
      </c>
      <c r="G35" s="70">
        <v>0.064</v>
      </c>
      <c r="H35" s="58">
        <f>G35/0.08*2</f>
        <v>1.6</v>
      </c>
      <c r="I35" s="56" t="s">
        <v>160</v>
      </c>
      <c r="J35" s="157">
        <v>0</v>
      </c>
      <c r="K35" s="156" t="s">
        <v>58</v>
      </c>
      <c r="L35" s="56">
        <v>1</v>
      </c>
      <c r="M35" s="156" t="s">
        <v>84</v>
      </c>
      <c r="N35" s="56">
        <v>0</v>
      </c>
      <c r="O35" s="148">
        <v>1</v>
      </c>
      <c r="P35" s="58">
        <v>3</v>
      </c>
      <c r="Q35" s="148">
        <v>0.91</v>
      </c>
      <c r="R35" s="56">
        <v>2.7</v>
      </c>
      <c r="S35" s="148">
        <v>1</v>
      </c>
      <c r="T35" s="56">
        <v>10</v>
      </c>
      <c r="U35" s="148">
        <v>1</v>
      </c>
      <c r="V35" s="59">
        <v>5</v>
      </c>
      <c r="W35" s="57">
        <v>1</v>
      </c>
      <c r="X35" s="59">
        <v>5</v>
      </c>
      <c r="Y35" s="82">
        <v>0</v>
      </c>
      <c r="Z35" s="56">
        <v>4</v>
      </c>
      <c r="AA35" s="156" t="s">
        <v>84</v>
      </c>
      <c r="AB35" s="56">
        <v>0</v>
      </c>
      <c r="AC35" s="57">
        <v>1</v>
      </c>
      <c r="AD35" s="56">
        <v>2</v>
      </c>
      <c r="AE35" s="156" t="s">
        <v>161</v>
      </c>
      <c r="AF35" s="56">
        <v>0</v>
      </c>
      <c r="AG35" s="148">
        <v>1</v>
      </c>
      <c r="AH35" s="56">
        <v>10</v>
      </c>
      <c r="AI35" s="57">
        <v>1</v>
      </c>
      <c r="AJ35" s="59">
        <v>8</v>
      </c>
      <c r="AK35" s="148">
        <v>1</v>
      </c>
      <c r="AL35" s="59">
        <v>6</v>
      </c>
      <c r="AM35" s="156" t="s">
        <v>85</v>
      </c>
      <c r="AN35" s="56">
        <v>2</v>
      </c>
      <c r="AO35" s="222" t="s">
        <v>61</v>
      </c>
      <c r="AP35" s="56">
        <v>4</v>
      </c>
      <c r="AQ35" s="148">
        <v>1</v>
      </c>
      <c r="AR35" s="58">
        <v>3</v>
      </c>
      <c r="AS35" s="247" t="s">
        <v>61</v>
      </c>
      <c r="AT35" s="56">
        <v>3</v>
      </c>
      <c r="AU35" s="56" t="s">
        <v>69</v>
      </c>
      <c r="AV35" s="56">
        <v>0</v>
      </c>
      <c r="AW35" s="151" t="s">
        <v>162</v>
      </c>
      <c r="AX35" s="56">
        <v>4</v>
      </c>
      <c r="AY35" s="156" t="s">
        <v>157</v>
      </c>
      <c r="AZ35" s="56">
        <v>1.2</v>
      </c>
      <c r="BA35" s="79" t="s">
        <v>137</v>
      </c>
      <c r="BB35" s="56">
        <v>1</v>
      </c>
      <c r="BC35" s="56" t="s">
        <v>58</v>
      </c>
      <c r="BD35" s="56">
        <v>2</v>
      </c>
      <c r="BE35" s="57" t="s">
        <v>66</v>
      </c>
      <c r="BF35" s="56"/>
      <c r="BG35" s="56" t="s">
        <v>66</v>
      </c>
      <c r="BH35" s="56"/>
      <c r="BI35" s="58">
        <f t="shared" si="12"/>
        <v>84.10000000000001</v>
      </c>
      <c r="BJ35" s="272" t="s">
        <v>82</v>
      </c>
    </row>
    <row r="36" spans="1:62" s="7" customFormat="1" ht="29.25" customHeight="1">
      <c r="A36" s="64"/>
      <c r="B36" s="88" t="s">
        <v>163</v>
      </c>
      <c r="C36" s="57">
        <v>0.891</v>
      </c>
      <c r="D36" s="58">
        <f aca="true" t="shared" si="44" ref="D36:D42">4-(1-C36)*100*0.2</f>
        <v>1.8200000000000003</v>
      </c>
      <c r="E36" s="72">
        <v>6</v>
      </c>
      <c r="F36" s="87">
        <v>2</v>
      </c>
      <c r="G36" s="70">
        <v>0.125</v>
      </c>
      <c r="H36" s="87">
        <v>2</v>
      </c>
      <c r="I36" s="56">
        <v>0</v>
      </c>
      <c r="J36" s="56">
        <v>2</v>
      </c>
      <c r="K36" s="156" t="s">
        <v>58</v>
      </c>
      <c r="L36" s="56">
        <v>1</v>
      </c>
      <c r="M36" s="156" t="s">
        <v>84</v>
      </c>
      <c r="N36" s="56">
        <v>0</v>
      </c>
      <c r="O36" s="158">
        <v>1</v>
      </c>
      <c r="P36" s="58">
        <v>3</v>
      </c>
      <c r="Q36" s="148">
        <v>0.769</v>
      </c>
      <c r="R36" s="56">
        <v>3</v>
      </c>
      <c r="S36" s="158">
        <v>1</v>
      </c>
      <c r="T36" s="56">
        <v>10</v>
      </c>
      <c r="U36" s="148">
        <v>1</v>
      </c>
      <c r="V36" s="59">
        <v>5</v>
      </c>
      <c r="W36" s="92">
        <v>0</v>
      </c>
      <c r="X36" s="91">
        <v>0</v>
      </c>
      <c r="Y36" s="82">
        <v>0</v>
      </c>
      <c r="Z36" s="56">
        <v>4</v>
      </c>
      <c r="AA36" s="156" t="s">
        <v>164</v>
      </c>
      <c r="AB36" s="56">
        <v>2</v>
      </c>
      <c r="AC36" s="70">
        <v>1</v>
      </c>
      <c r="AD36" s="56">
        <v>2</v>
      </c>
      <c r="AE36" s="156" t="s">
        <v>161</v>
      </c>
      <c r="AF36" s="156">
        <v>0</v>
      </c>
      <c r="AG36" s="158">
        <v>1</v>
      </c>
      <c r="AH36" s="56">
        <v>10</v>
      </c>
      <c r="AI36" s="57">
        <v>1</v>
      </c>
      <c r="AJ36" s="59">
        <v>8</v>
      </c>
      <c r="AK36" s="158">
        <v>1</v>
      </c>
      <c r="AL36" s="226">
        <v>6</v>
      </c>
      <c r="AM36" s="156" t="s">
        <v>85</v>
      </c>
      <c r="AN36" s="56">
        <v>2</v>
      </c>
      <c r="AO36" s="222" t="s">
        <v>61</v>
      </c>
      <c r="AP36" s="56">
        <v>4</v>
      </c>
      <c r="AQ36" s="148">
        <v>1</v>
      </c>
      <c r="AR36" s="58">
        <v>3</v>
      </c>
      <c r="AS36" s="247" t="s">
        <v>61</v>
      </c>
      <c r="AT36" s="56">
        <v>3</v>
      </c>
      <c r="AU36" s="56" t="s">
        <v>69</v>
      </c>
      <c r="AV36" s="56">
        <v>0</v>
      </c>
      <c r="AW36" s="151" t="s">
        <v>84</v>
      </c>
      <c r="AX36" s="56">
        <v>0</v>
      </c>
      <c r="AY36" s="156" t="s">
        <v>157</v>
      </c>
      <c r="AZ36" s="56">
        <v>1.2</v>
      </c>
      <c r="BA36" s="79" t="s">
        <v>137</v>
      </c>
      <c r="BB36" s="56">
        <v>1</v>
      </c>
      <c r="BC36" s="156" t="s">
        <v>69</v>
      </c>
      <c r="BD36" s="56">
        <v>0</v>
      </c>
      <c r="BE36" s="269" t="s">
        <v>66</v>
      </c>
      <c r="BF36" s="270"/>
      <c r="BG36" s="56" t="s">
        <v>66</v>
      </c>
      <c r="BH36" s="56"/>
      <c r="BI36" s="58">
        <f t="shared" si="12"/>
        <v>76.02</v>
      </c>
      <c r="BJ36" s="271" t="s">
        <v>148</v>
      </c>
    </row>
    <row r="37" spans="1:62" s="7" customFormat="1" ht="29.25" customHeight="1">
      <c r="A37" s="64"/>
      <c r="B37" s="88" t="s">
        <v>165</v>
      </c>
      <c r="C37" s="57">
        <v>0.96</v>
      </c>
      <c r="D37" s="58">
        <f t="shared" si="44"/>
        <v>3.1999999999999993</v>
      </c>
      <c r="E37" s="89">
        <v>5</v>
      </c>
      <c r="F37" s="58">
        <f>E37/5.2*2</f>
        <v>1.923076923076923</v>
      </c>
      <c r="G37" s="90">
        <v>0.09</v>
      </c>
      <c r="H37" s="87">
        <v>2</v>
      </c>
      <c r="I37" s="56">
        <v>0</v>
      </c>
      <c r="J37" s="56">
        <v>2</v>
      </c>
      <c r="K37" s="56" t="s">
        <v>58</v>
      </c>
      <c r="L37" s="56">
        <v>1</v>
      </c>
      <c r="M37" s="56" t="s">
        <v>58</v>
      </c>
      <c r="N37" s="56">
        <v>1</v>
      </c>
      <c r="O37" s="148">
        <v>1</v>
      </c>
      <c r="P37" s="58">
        <v>3</v>
      </c>
      <c r="Q37" s="148">
        <v>0.76</v>
      </c>
      <c r="R37" s="56">
        <v>3</v>
      </c>
      <c r="S37" s="148">
        <v>1</v>
      </c>
      <c r="T37" s="56">
        <v>10</v>
      </c>
      <c r="U37" s="148">
        <v>1</v>
      </c>
      <c r="V37" s="59">
        <v>5</v>
      </c>
      <c r="W37" s="57">
        <v>1</v>
      </c>
      <c r="X37" s="59">
        <v>5</v>
      </c>
      <c r="Y37" s="82">
        <v>0</v>
      </c>
      <c r="Z37" s="56">
        <v>4</v>
      </c>
      <c r="AA37" s="56" t="s">
        <v>84</v>
      </c>
      <c r="AB37" s="56">
        <v>0</v>
      </c>
      <c r="AC37" s="70">
        <v>1</v>
      </c>
      <c r="AD37" s="56">
        <v>2</v>
      </c>
      <c r="AE37" s="70">
        <v>0</v>
      </c>
      <c r="AF37" s="56">
        <v>0</v>
      </c>
      <c r="AG37" s="148">
        <v>1</v>
      </c>
      <c r="AH37" s="56">
        <v>10</v>
      </c>
      <c r="AI37" s="57">
        <v>1</v>
      </c>
      <c r="AJ37" s="59">
        <v>8</v>
      </c>
      <c r="AK37" s="148">
        <v>1</v>
      </c>
      <c r="AL37" s="59">
        <v>6</v>
      </c>
      <c r="AM37" s="56" t="s">
        <v>85</v>
      </c>
      <c r="AN37" s="56">
        <v>2</v>
      </c>
      <c r="AO37" s="56" t="s">
        <v>166</v>
      </c>
      <c r="AP37" s="56">
        <v>4</v>
      </c>
      <c r="AQ37" s="148">
        <v>1</v>
      </c>
      <c r="AR37" s="58">
        <v>3</v>
      </c>
      <c r="AS37" s="247" t="s">
        <v>61</v>
      </c>
      <c r="AT37" s="56">
        <v>3</v>
      </c>
      <c r="AU37" s="56" t="s">
        <v>86</v>
      </c>
      <c r="AV37" s="56">
        <v>3.5</v>
      </c>
      <c r="AW37" s="69" t="s">
        <v>167</v>
      </c>
      <c r="AX37" s="56">
        <v>2</v>
      </c>
      <c r="AY37" s="56" t="s">
        <v>84</v>
      </c>
      <c r="AZ37" s="56">
        <v>0</v>
      </c>
      <c r="BA37" s="79" t="s">
        <v>137</v>
      </c>
      <c r="BB37" s="56">
        <v>1</v>
      </c>
      <c r="BC37" s="56" t="s">
        <v>58</v>
      </c>
      <c r="BD37" s="56">
        <v>2</v>
      </c>
      <c r="BE37" s="269" t="s">
        <v>66</v>
      </c>
      <c r="BF37" s="270"/>
      <c r="BG37" s="56" t="s">
        <v>66</v>
      </c>
      <c r="BH37" s="56"/>
      <c r="BI37" s="58">
        <f t="shared" si="12"/>
        <v>87.62307692307692</v>
      </c>
      <c r="BJ37" s="69" t="s">
        <v>82</v>
      </c>
    </row>
    <row r="38" spans="1:62" s="7" customFormat="1" ht="29.25" customHeight="1">
      <c r="A38" s="64"/>
      <c r="B38" s="88" t="s">
        <v>168</v>
      </c>
      <c r="C38" s="57">
        <v>0.9</v>
      </c>
      <c r="D38" s="58">
        <f t="shared" si="44"/>
        <v>2</v>
      </c>
      <c r="E38" s="91">
        <v>5.2</v>
      </c>
      <c r="F38" s="58">
        <f aca="true" t="shared" si="45" ref="F37:F39">E38/5.2*2</f>
        <v>2</v>
      </c>
      <c r="G38" s="92">
        <v>0.08199999999999999</v>
      </c>
      <c r="H38" s="87">
        <v>2</v>
      </c>
      <c r="I38" s="159">
        <v>0</v>
      </c>
      <c r="J38" s="159">
        <v>2</v>
      </c>
      <c r="K38" s="160" t="s">
        <v>58</v>
      </c>
      <c r="L38" s="159">
        <v>1</v>
      </c>
      <c r="M38" s="160" t="s">
        <v>58</v>
      </c>
      <c r="N38" s="159">
        <v>1</v>
      </c>
      <c r="O38" s="148">
        <v>1</v>
      </c>
      <c r="P38" s="58">
        <v>3</v>
      </c>
      <c r="Q38" s="148">
        <v>0.75</v>
      </c>
      <c r="R38" s="159">
        <v>3</v>
      </c>
      <c r="S38" s="148">
        <v>1</v>
      </c>
      <c r="T38" s="159">
        <v>10</v>
      </c>
      <c r="U38" s="148">
        <v>1</v>
      </c>
      <c r="V38" s="59">
        <v>5</v>
      </c>
      <c r="W38" s="70">
        <v>0.78</v>
      </c>
      <c r="X38" s="196">
        <f>W38*5</f>
        <v>3.9000000000000004</v>
      </c>
      <c r="Y38" s="59">
        <v>3</v>
      </c>
      <c r="Z38" s="159">
        <v>3.7</v>
      </c>
      <c r="AA38" s="160" t="s">
        <v>169</v>
      </c>
      <c r="AB38" s="213">
        <v>1</v>
      </c>
      <c r="AC38" s="70">
        <v>1</v>
      </c>
      <c r="AD38" s="159">
        <v>2</v>
      </c>
      <c r="AE38" s="70">
        <v>0</v>
      </c>
      <c r="AF38" s="159">
        <v>0</v>
      </c>
      <c r="AG38" s="148">
        <v>1</v>
      </c>
      <c r="AH38" s="159">
        <v>10</v>
      </c>
      <c r="AI38" s="57">
        <v>1</v>
      </c>
      <c r="AJ38" s="59">
        <v>8</v>
      </c>
      <c r="AK38" s="148">
        <v>0.3</v>
      </c>
      <c r="AL38" s="59">
        <v>1.8</v>
      </c>
      <c r="AM38" s="227" t="s">
        <v>170</v>
      </c>
      <c r="AN38" s="159">
        <v>3</v>
      </c>
      <c r="AO38" s="227" t="s">
        <v>171</v>
      </c>
      <c r="AP38" s="159">
        <v>4</v>
      </c>
      <c r="AQ38" s="148">
        <v>1</v>
      </c>
      <c r="AR38" s="58">
        <v>3</v>
      </c>
      <c r="AS38" s="160" t="s">
        <v>172</v>
      </c>
      <c r="AT38" s="159">
        <v>3</v>
      </c>
      <c r="AU38" s="56" t="s">
        <v>86</v>
      </c>
      <c r="AV38" s="159">
        <v>3.5</v>
      </c>
      <c r="AW38" s="160" t="s">
        <v>84</v>
      </c>
      <c r="AX38" s="159">
        <v>0</v>
      </c>
      <c r="AY38" s="227" t="s">
        <v>173</v>
      </c>
      <c r="AZ38" s="159">
        <v>1.5</v>
      </c>
      <c r="BA38" s="160" t="s">
        <v>174</v>
      </c>
      <c r="BB38" s="159">
        <v>1</v>
      </c>
      <c r="BC38" s="160" t="s">
        <v>69</v>
      </c>
      <c r="BD38" s="159">
        <v>0</v>
      </c>
      <c r="BE38" s="57" t="s">
        <v>66</v>
      </c>
      <c r="BF38" s="56"/>
      <c r="BG38" s="56" t="s">
        <v>66</v>
      </c>
      <c r="BH38" s="160"/>
      <c r="BI38" s="58">
        <f t="shared" si="12"/>
        <v>80.4</v>
      </c>
      <c r="BJ38" s="273" t="s">
        <v>82</v>
      </c>
    </row>
    <row r="39" spans="1:62" s="7" customFormat="1" ht="29.25" customHeight="1">
      <c r="A39" s="64"/>
      <c r="B39" s="88" t="s">
        <v>175</v>
      </c>
      <c r="C39" s="57">
        <v>0.97</v>
      </c>
      <c r="D39" s="58">
        <f t="shared" si="44"/>
        <v>3.3999999999999995</v>
      </c>
      <c r="E39" s="89">
        <v>5</v>
      </c>
      <c r="F39" s="58">
        <f t="shared" si="45"/>
        <v>1.923076923076923</v>
      </c>
      <c r="G39" s="90">
        <v>0.08</v>
      </c>
      <c r="H39" s="87">
        <v>2</v>
      </c>
      <c r="I39" s="56">
        <v>0</v>
      </c>
      <c r="J39" s="56">
        <v>2</v>
      </c>
      <c r="K39" s="156" t="s">
        <v>58</v>
      </c>
      <c r="L39" s="56">
        <v>1</v>
      </c>
      <c r="M39" s="156" t="s">
        <v>58</v>
      </c>
      <c r="N39" s="56">
        <v>1</v>
      </c>
      <c r="O39" s="148">
        <v>1</v>
      </c>
      <c r="P39" s="58">
        <v>3</v>
      </c>
      <c r="Q39" s="148">
        <v>0.88</v>
      </c>
      <c r="R39" s="56">
        <v>3</v>
      </c>
      <c r="S39" s="148">
        <v>1</v>
      </c>
      <c r="T39" s="56">
        <v>10</v>
      </c>
      <c r="U39" s="148">
        <v>1</v>
      </c>
      <c r="V39" s="59">
        <v>5</v>
      </c>
      <c r="W39" s="57">
        <v>0.28</v>
      </c>
      <c r="X39" s="82">
        <f aca="true" t="shared" si="46" ref="X39:X41">W39*5</f>
        <v>1.4000000000000001</v>
      </c>
      <c r="Y39" s="59">
        <v>1</v>
      </c>
      <c r="Z39" s="56">
        <v>3.9</v>
      </c>
      <c r="AA39" s="156" t="s">
        <v>154</v>
      </c>
      <c r="AB39" s="56">
        <v>2</v>
      </c>
      <c r="AC39" s="70">
        <v>1</v>
      </c>
      <c r="AD39" s="56">
        <v>2</v>
      </c>
      <c r="AE39" s="156" t="s">
        <v>161</v>
      </c>
      <c r="AF39" s="56">
        <v>2</v>
      </c>
      <c r="AG39" s="148">
        <v>0.8</v>
      </c>
      <c r="AH39" s="56">
        <v>8</v>
      </c>
      <c r="AI39" s="57">
        <v>1</v>
      </c>
      <c r="AJ39" s="59">
        <v>8</v>
      </c>
      <c r="AK39" s="148">
        <v>1</v>
      </c>
      <c r="AL39" s="59">
        <v>6</v>
      </c>
      <c r="AM39" s="156" t="s">
        <v>170</v>
      </c>
      <c r="AN39" s="56">
        <v>3</v>
      </c>
      <c r="AO39" s="156" t="s">
        <v>176</v>
      </c>
      <c r="AP39" s="56">
        <v>2</v>
      </c>
      <c r="AQ39" s="148">
        <v>1</v>
      </c>
      <c r="AR39" s="58">
        <v>3</v>
      </c>
      <c r="AS39" s="247" t="s">
        <v>61</v>
      </c>
      <c r="AT39" s="56">
        <v>3</v>
      </c>
      <c r="AU39" s="56" t="s">
        <v>86</v>
      </c>
      <c r="AV39" s="56">
        <v>3.5</v>
      </c>
      <c r="AW39" s="156" t="s">
        <v>177</v>
      </c>
      <c r="AX39" s="56">
        <v>2</v>
      </c>
      <c r="AY39" s="156" t="s">
        <v>178</v>
      </c>
      <c r="AZ39" s="56">
        <v>1.4</v>
      </c>
      <c r="BA39" s="156" t="s">
        <v>179</v>
      </c>
      <c r="BB39" s="56">
        <v>1.2</v>
      </c>
      <c r="BC39" s="156" t="s">
        <v>69</v>
      </c>
      <c r="BD39" s="56">
        <v>0</v>
      </c>
      <c r="BE39" s="269" t="s">
        <v>66</v>
      </c>
      <c r="BF39" s="270"/>
      <c r="BG39" s="56" t="s">
        <v>66</v>
      </c>
      <c r="BH39" s="56"/>
      <c r="BI39" s="58">
        <f t="shared" si="12"/>
        <v>84.72307692307693</v>
      </c>
      <c r="BJ39" s="222" t="s">
        <v>82</v>
      </c>
    </row>
    <row r="40" spans="1:62" s="7" customFormat="1" ht="29.25" customHeight="1">
      <c r="A40" s="64"/>
      <c r="B40" s="88" t="s">
        <v>180</v>
      </c>
      <c r="C40" s="57">
        <v>0.91</v>
      </c>
      <c r="D40" s="58">
        <f t="shared" si="44"/>
        <v>2.2000000000000006</v>
      </c>
      <c r="E40" s="72">
        <v>6.25</v>
      </c>
      <c r="F40" s="58">
        <v>2</v>
      </c>
      <c r="G40" s="57">
        <v>0.1248</v>
      </c>
      <c r="H40" s="58">
        <v>2</v>
      </c>
      <c r="I40" s="56">
        <v>0</v>
      </c>
      <c r="J40" s="56">
        <v>2</v>
      </c>
      <c r="K40" s="156" t="s">
        <v>58</v>
      </c>
      <c r="L40" s="56">
        <v>1</v>
      </c>
      <c r="M40" s="56" t="s">
        <v>58</v>
      </c>
      <c r="N40" s="56">
        <v>1</v>
      </c>
      <c r="O40" s="148">
        <v>1</v>
      </c>
      <c r="P40" s="58">
        <v>3</v>
      </c>
      <c r="Q40" s="148">
        <v>0.803</v>
      </c>
      <c r="R40" s="56">
        <v>3</v>
      </c>
      <c r="S40" s="148">
        <v>1</v>
      </c>
      <c r="T40" s="56">
        <v>10</v>
      </c>
      <c r="U40" s="148">
        <v>1</v>
      </c>
      <c r="V40" s="59">
        <v>5</v>
      </c>
      <c r="W40" s="70">
        <v>0.16</v>
      </c>
      <c r="X40" s="82">
        <f t="shared" si="46"/>
        <v>0.8</v>
      </c>
      <c r="Y40" s="82">
        <v>0</v>
      </c>
      <c r="Z40" s="56">
        <v>4</v>
      </c>
      <c r="AA40" s="56" t="s">
        <v>181</v>
      </c>
      <c r="AB40" s="56">
        <v>1</v>
      </c>
      <c r="AC40" s="70">
        <v>1</v>
      </c>
      <c r="AD40" s="56">
        <v>2</v>
      </c>
      <c r="AE40" s="70">
        <v>1</v>
      </c>
      <c r="AF40" s="56">
        <v>2</v>
      </c>
      <c r="AG40" s="148">
        <v>1</v>
      </c>
      <c r="AH40" s="56">
        <v>10</v>
      </c>
      <c r="AI40" s="57">
        <v>1</v>
      </c>
      <c r="AJ40" s="59">
        <v>8</v>
      </c>
      <c r="AK40" s="148">
        <v>1</v>
      </c>
      <c r="AL40" s="59">
        <v>6</v>
      </c>
      <c r="AM40" s="56" t="s">
        <v>182</v>
      </c>
      <c r="AN40" s="56">
        <v>3</v>
      </c>
      <c r="AO40" s="56" t="s">
        <v>183</v>
      </c>
      <c r="AP40" s="56">
        <v>4</v>
      </c>
      <c r="AQ40" s="148">
        <v>0.59</v>
      </c>
      <c r="AR40" s="81">
        <f>AQ40*3</f>
        <v>1.77</v>
      </c>
      <c r="AS40" s="247" t="s">
        <v>61</v>
      </c>
      <c r="AT40" s="56">
        <v>3</v>
      </c>
      <c r="AU40" s="156" t="s">
        <v>184</v>
      </c>
      <c r="AV40" s="56">
        <v>3</v>
      </c>
      <c r="AW40" s="156" t="s">
        <v>185</v>
      </c>
      <c r="AX40" s="56">
        <v>2</v>
      </c>
      <c r="AY40" s="156" t="s">
        <v>186</v>
      </c>
      <c r="AZ40" s="56">
        <v>1.5</v>
      </c>
      <c r="BA40" s="56" t="s">
        <v>187</v>
      </c>
      <c r="BB40" s="56">
        <v>1.2</v>
      </c>
      <c r="BC40" s="56" t="s">
        <v>69</v>
      </c>
      <c r="BD40" s="56">
        <v>0</v>
      </c>
      <c r="BE40" s="269" t="s">
        <v>66</v>
      </c>
      <c r="BF40" s="270"/>
      <c r="BG40" s="56" t="s">
        <v>66</v>
      </c>
      <c r="BH40" s="56"/>
      <c r="BI40" s="58">
        <f t="shared" si="12"/>
        <v>84.47</v>
      </c>
      <c r="BJ40" s="271" t="s">
        <v>82</v>
      </c>
    </row>
    <row r="41" spans="1:62" s="7" customFormat="1" ht="29.25" customHeight="1">
      <c r="A41" s="64"/>
      <c r="B41" s="88" t="s">
        <v>188</v>
      </c>
      <c r="C41" s="57">
        <v>0.95</v>
      </c>
      <c r="D41" s="58">
        <f t="shared" si="44"/>
        <v>2.999999999999999</v>
      </c>
      <c r="E41" s="59">
        <v>5.2</v>
      </c>
      <c r="F41" s="58">
        <v>2</v>
      </c>
      <c r="G41" s="57">
        <v>0.08</v>
      </c>
      <c r="H41" s="58">
        <v>2</v>
      </c>
      <c r="I41" s="56">
        <v>0</v>
      </c>
      <c r="J41" s="56">
        <v>2</v>
      </c>
      <c r="K41" s="156" t="s">
        <v>58</v>
      </c>
      <c r="L41" s="56">
        <v>1</v>
      </c>
      <c r="M41" s="156" t="s">
        <v>58</v>
      </c>
      <c r="N41" s="56">
        <v>1</v>
      </c>
      <c r="O41" s="148">
        <v>1</v>
      </c>
      <c r="P41" s="58">
        <v>3</v>
      </c>
      <c r="Q41" s="148">
        <v>0.85</v>
      </c>
      <c r="R41" s="56">
        <v>3</v>
      </c>
      <c r="S41" s="148">
        <v>1</v>
      </c>
      <c r="T41" s="56">
        <v>10</v>
      </c>
      <c r="U41" s="148">
        <v>1</v>
      </c>
      <c r="V41" s="59">
        <v>5</v>
      </c>
      <c r="W41" s="57">
        <v>0.2</v>
      </c>
      <c r="X41" s="82">
        <f t="shared" si="46"/>
        <v>1</v>
      </c>
      <c r="Y41" s="72">
        <v>3</v>
      </c>
      <c r="Z41" s="56">
        <v>3.7</v>
      </c>
      <c r="AA41" s="156" t="s">
        <v>154</v>
      </c>
      <c r="AB41" s="56">
        <v>2</v>
      </c>
      <c r="AC41" s="70">
        <v>1</v>
      </c>
      <c r="AD41" s="56">
        <v>2</v>
      </c>
      <c r="AE41" s="156" t="s">
        <v>161</v>
      </c>
      <c r="AF41" s="56">
        <v>2</v>
      </c>
      <c r="AG41" s="148">
        <v>1</v>
      </c>
      <c r="AH41" s="56">
        <v>10</v>
      </c>
      <c r="AI41" s="57">
        <v>1</v>
      </c>
      <c r="AJ41" s="59">
        <v>8</v>
      </c>
      <c r="AK41" s="148">
        <v>1</v>
      </c>
      <c r="AL41" s="59">
        <v>6</v>
      </c>
      <c r="AM41" s="156" t="s">
        <v>189</v>
      </c>
      <c r="AN41" s="56">
        <v>3</v>
      </c>
      <c r="AO41" s="156" t="s">
        <v>176</v>
      </c>
      <c r="AP41" s="56">
        <v>2</v>
      </c>
      <c r="AQ41" s="148">
        <v>1</v>
      </c>
      <c r="AR41" s="58">
        <v>3</v>
      </c>
      <c r="AS41" s="156" t="s">
        <v>190</v>
      </c>
      <c r="AT41" s="56">
        <v>3</v>
      </c>
      <c r="AU41" s="56" t="s">
        <v>86</v>
      </c>
      <c r="AV41" s="56">
        <v>3.5</v>
      </c>
      <c r="AW41" s="156" t="s">
        <v>177</v>
      </c>
      <c r="AX41" s="56">
        <v>2</v>
      </c>
      <c r="AY41" s="156" t="s">
        <v>178</v>
      </c>
      <c r="AZ41" s="56">
        <v>1.4</v>
      </c>
      <c r="BA41" s="156" t="s">
        <v>191</v>
      </c>
      <c r="BB41" s="56">
        <v>1.2</v>
      </c>
      <c r="BC41" s="156" t="s">
        <v>69</v>
      </c>
      <c r="BD41" s="56">
        <v>0</v>
      </c>
      <c r="BE41" s="57" t="s">
        <v>66</v>
      </c>
      <c r="BF41" s="56"/>
      <c r="BG41" s="56" t="s">
        <v>66</v>
      </c>
      <c r="BH41" s="56"/>
      <c r="BI41" s="58">
        <f t="shared" si="12"/>
        <v>85.80000000000001</v>
      </c>
      <c r="BJ41" s="56" t="s">
        <v>82</v>
      </c>
    </row>
    <row r="42" spans="1:62" s="7" customFormat="1" ht="29.25" customHeight="1">
      <c r="A42" s="75"/>
      <c r="B42" s="93" t="s">
        <v>192</v>
      </c>
      <c r="C42" s="61">
        <v>0.850758</v>
      </c>
      <c r="D42" s="49">
        <f t="shared" si="44"/>
        <v>1.0151599999999998</v>
      </c>
      <c r="E42" s="50">
        <v>5.8</v>
      </c>
      <c r="F42" s="62">
        <v>2</v>
      </c>
      <c r="G42" s="61">
        <v>0.0885</v>
      </c>
      <c r="H42" s="62">
        <v>2</v>
      </c>
      <c r="I42" s="60">
        <v>0</v>
      </c>
      <c r="J42" s="60">
        <v>2</v>
      </c>
      <c r="K42" s="60" t="s">
        <v>58</v>
      </c>
      <c r="L42" s="60">
        <v>1</v>
      </c>
      <c r="M42" s="60" t="s">
        <v>58</v>
      </c>
      <c r="N42" s="60">
        <v>1</v>
      </c>
      <c r="O42" s="149">
        <v>1</v>
      </c>
      <c r="P42" s="62">
        <v>3</v>
      </c>
      <c r="Q42" s="149">
        <v>0.8007</v>
      </c>
      <c r="R42" s="60">
        <v>3</v>
      </c>
      <c r="S42" s="149">
        <v>1</v>
      </c>
      <c r="T42" s="60">
        <v>10</v>
      </c>
      <c r="U42" s="149">
        <v>1</v>
      </c>
      <c r="V42" s="189">
        <v>5</v>
      </c>
      <c r="W42" s="61">
        <v>0.21</v>
      </c>
      <c r="X42" s="189">
        <v>1</v>
      </c>
      <c r="Y42" s="85">
        <v>0</v>
      </c>
      <c r="Z42" s="60">
        <v>4</v>
      </c>
      <c r="AA42" s="60" t="s">
        <v>59</v>
      </c>
      <c r="AB42" s="60">
        <v>2</v>
      </c>
      <c r="AC42" s="77">
        <v>1</v>
      </c>
      <c r="AD42" s="60">
        <v>2</v>
      </c>
      <c r="AE42" s="77">
        <v>1</v>
      </c>
      <c r="AF42" s="60">
        <v>2</v>
      </c>
      <c r="AG42" s="149">
        <v>1</v>
      </c>
      <c r="AH42" s="60">
        <v>10</v>
      </c>
      <c r="AI42" s="61">
        <v>1</v>
      </c>
      <c r="AJ42" s="189">
        <v>8</v>
      </c>
      <c r="AK42" s="149">
        <v>0.5</v>
      </c>
      <c r="AL42" s="189">
        <v>3</v>
      </c>
      <c r="AM42" s="60" t="s">
        <v>193</v>
      </c>
      <c r="AN42" s="60">
        <v>2</v>
      </c>
      <c r="AO42" s="60" t="s">
        <v>98</v>
      </c>
      <c r="AP42" s="60">
        <v>0</v>
      </c>
      <c r="AQ42" s="149">
        <v>1</v>
      </c>
      <c r="AR42" s="62">
        <v>3</v>
      </c>
      <c r="AS42" s="248" t="s">
        <v>61</v>
      </c>
      <c r="AT42" s="60">
        <v>3</v>
      </c>
      <c r="AU42" s="60" t="s">
        <v>86</v>
      </c>
      <c r="AV42" s="60">
        <v>3.5</v>
      </c>
      <c r="AW42" s="60" t="s">
        <v>194</v>
      </c>
      <c r="AX42" s="60">
        <v>2</v>
      </c>
      <c r="AY42" s="60" t="s">
        <v>195</v>
      </c>
      <c r="AZ42" s="60">
        <v>0</v>
      </c>
      <c r="BA42" s="60" t="s">
        <v>196</v>
      </c>
      <c r="BB42" s="60">
        <v>1</v>
      </c>
      <c r="BC42" s="60" t="s">
        <v>58</v>
      </c>
      <c r="BD42" s="60">
        <v>2</v>
      </c>
      <c r="BE42" s="61" t="s">
        <v>66</v>
      </c>
      <c r="BF42" s="60"/>
      <c r="BG42" s="60" t="s">
        <v>66</v>
      </c>
      <c r="BH42" s="60"/>
      <c r="BI42" s="62">
        <f t="shared" si="12"/>
        <v>78.51516000000001</v>
      </c>
      <c r="BJ42" s="60" t="s">
        <v>148</v>
      </c>
    </row>
    <row r="43" spans="1:62" s="1" customFormat="1" ht="29.25" customHeight="1">
      <c r="A43" s="75">
        <v>8</v>
      </c>
      <c r="B43" s="47" t="s">
        <v>197</v>
      </c>
      <c r="C43" s="83"/>
      <c r="D43" s="84">
        <f aca="true" t="shared" si="47" ref="D43:H43">SUM(D44:D52)/9</f>
        <v>4</v>
      </c>
      <c r="E43" s="85"/>
      <c r="F43" s="84">
        <f t="shared" si="47"/>
        <v>1.823076923076923</v>
      </c>
      <c r="G43" s="83"/>
      <c r="H43" s="84">
        <f t="shared" si="47"/>
        <v>1.96</v>
      </c>
      <c r="I43" s="75"/>
      <c r="J43" s="84">
        <f aca="true" t="shared" si="48" ref="J43:N43">SUM(J44:J52)/9</f>
        <v>2</v>
      </c>
      <c r="K43" s="75"/>
      <c r="L43" s="84">
        <f t="shared" si="48"/>
        <v>1</v>
      </c>
      <c r="M43" s="75"/>
      <c r="N43" s="84">
        <f t="shared" si="48"/>
        <v>1</v>
      </c>
      <c r="O43" s="155"/>
      <c r="P43" s="84">
        <f aca="true" t="shared" si="49" ref="P43:T43">SUM(P44:P52)/9</f>
        <v>3</v>
      </c>
      <c r="Q43" s="155"/>
      <c r="R43" s="84">
        <f t="shared" si="49"/>
        <v>3</v>
      </c>
      <c r="S43" s="155"/>
      <c r="T43" s="84">
        <f t="shared" si="49"/>
        <v>10</v>
      </c>
      <c r="U43" s="155"/>
      <c r="V43" s="85">
        <f aca="true" t="shared" si="50" ref="V43:Z43">SUM(V44:V52)/9</f>
        <v>4.911111111111111</v>
      </c>
      <c r="W43" s="83"/>
      <c r="X43" s="84">
        <f t="shared" si="50"/>
        <v>3.397222222222222</v>
      </c>
      <c r="Y43" s="85"/>
      <c r="Z43" s="84">
        <f t="shared" si="50"/>
        <v>3.5999999999999996</v>
      </c>
      <c r="AA43" s="75"/>
      <c r="AB43" s="84">
        <f aca="true" t="shared" si="51" ref="AB43:AF43">SUM(AB44:AB52)/9</f>
        <v>2</v>
      </c>
      <c r="AC43" s="83"/>
      <c r="AD43" s="84">
        <f t="shared" si="51"/>
        <v>2</v>
      </c>
      <c r="AE43" s="75"/>
      <c r="AF43" s="84">
        <f t="shared" si="51"/>
        <v>1.7777777777777777</v>
      </c>
      <c r="AG43" s="155"/>
      <c r="AH43" s="84">
        <f>SUM(AH44:AH52)/9</f>
        <v>10</v>
      </c>
      <c r="AI43" s="83"/>
      <c r="AJ43" s="85">
        <f aca="true" t="shared" si="52" ref="AJ43:AN43">SUM(AJ44:AJ52)/9</f>
        <v>8</v>
      </c>
      <c r="AK43" s="155"/>
      <c r="AL43" s="85">
        <f t="shared" si="52"/>
        <v>4.033333333333333</v>
      </c>
      <c r="AM43" s="75"/>
      <c r="AN43" s="84">
        <f t="shared" si="52"/>
        <v>2.888888888888889</v>
      </c>
      <c r="AO43" s="75"/>
      <c r="AP43" s="84">
        <f aca="true" t="shared" si="53" ref="AP43:AT43">SUM(AP44:AP52)/9</f>
        <v>3.111111111111111</v>
      </c>
      <c r="AQ43" s="155"/>
      <c r="AR43" s="84">
        <f t="shared" si="53"/>
        <v>3</v>
      </c>
      <c r="AS43" s="75"/>
      <c r="AT43" s="84">
        <f t="shared" si="53"/>
        <v>3</v>
      </c>
      <c r="AU43" s="75"/>
      <c r="AV43" s="84">
        <f aca="true" t="shared" si="54" ref="AV43:AZ43">SUM(AV44:AV52)/9</f>
        <v>3.7222222222222223</v>
      </c>
      <c r="AW43" s="75"/>
      <c r="AX43" s="84">
        <f t="shared" si="54"/>
        <v>2.4444444444444446</v>
      </c>
      <c r="AY43" s="75"/>
      <c r="AZ43" s="84">
        <f t="shared" si="54"/>
        <v>0.8555555555555555</v>
      </c>
      <c r="BA43" s="75"/>
      <c r="BB43" s="84">
        <f aca="true" t="shared" si="55" ref="BB43:BF43">SUM(BB44:BB52)/9</f>
        <v>1.2888888888888888</v>
      </c>
      <c r="BC43" s="75"/>
      <c r="BD43" s="84">
        <f t="shared" si="55"/>
        <v>0.8888888888888888</v>
      </c>
      <c r="BE43" s="83"/>
      <c r="BF43" s="84"/>
      <c r="BG43" s="75"/>
      <c r="BH43" s="84"/>
      <c r="BI43" s="267">
        <f t="shared" si="12"/>
        <v>88.70252136752137</v>
      </c>
      <c r="BJ43" s="274" t="s">
        <v>82</v>
      </c>
    </row>
    <row r="44" spans="1:62" s="1" customFormat="1" ht="29.25" customHeight="1">
      <c r="A44" s="64"/>
      <c r="B44" s="94" t="s">
        <v>198</v>
      </c>
      <c r="C44" s="95">
        <v>1</v>
      </c>
      <c r="D44" s="96">
        <v>4</v>
      </c>
      <c r="E44" s="97">
        <v>8.07</v>
      </c>
      <c r="F44" s="96">
        <v>2</v>
      </c>
      <c r="G44" s="95">
        <v>0.152</v>
      </c>
      <c r="H44" s="96">
        <v>2</v>
      </c>
      <c r="I44" s="94">
        <v>0</v>
      </c>
      <c r="J44" s="94">
        <v>2</v>
      </c>
      <c r="K44" s="94" t="s">
        <v>58</v>
      </c>
      <c r="L44" s="123">
        <v>1</v>
      </c>
      <c r="M44" s="123" t="s">
        <v>58</v>
      </c>
      <c r="N44" s="123">
        <v>1</v>
      </c>
      <c r="O44" s="161">
        <v>1</v>
      </c>
      <c r="P44" s="162">
        <v>3</v>
      </c>
      <c r="Q44" s="161">
        <v>0.93</v>
      </c>
      <c r="R44" s="94">
        <v>3</v>
      </c>
      <c r="S44" s="161">
        <v>1</v>
      </c>
      <c r="T44" s="94">
        <v>10</v>
      </c>
      <c r="U44" s="161">
        <v>0.98</v>
      </c>
      <c r="V44" s="55">
        <f>5-(1-U44)*20</f>
        <v>4.6</v>
      </c>
      <c r="W44" s="197">
        <v>1</v>
      </c>
      <c r="X44" s="198">
        <v>5</v>
      </c>
      <c r="Y44" s="214">
        <v>35.65</v>
      </c>
      <c r="Z44" s="215">
        <v>0.4</v>
      </c>
      <c r="AA44" s="169" t="s">
        <v>59</v>
      </c>
      <c r="AB44" s="94">
        <v>2</v>
      </c>
      <c r="AC44" s="57">
        <v>1</v>
      </c>
      <c r="AD44" s="94">
        <v>2</v>
      </c>
      <c r="AE44" s="57">
        <v>1</v>
      </c>
      <c r="AF44" s="94">
        <v>2</v>
      </c>
      <c r="AG44" s="228">
        <v>1</v>
      </c>
      <c r="AH44" s="215">
        <v>10</v>
      </c>
      <c r="AI44" s="229">
        <v>1</v>
      </c>
      <c r="AJ44" s="214">
        <v>8</v>
      </c>
      <c r="AK44" s="228">
        <v>1</v>
      </c>
      <c r="AL44" s="214">
        <v>6</v>
      </c>
      <c r="AM44" s="230" t="s">
        <v>199</v>
      </c>
      <c r="AN44" s="230">
        <v>3</v>
      </c>
      <c r="AO44" s="230" t="s">
        <v>200</v>
      </c>
      <c r="AP44" s="230">
        <v>4</v>
      </c>
      <c r="AQ44" s="228">
        <v>1</v>
      </c>
      <c r="AR44" s="249">
        <v>3</v>
      </c>
      <c r="AS44" s="230" t="s">
        <v>201</v>
      </c>
      <c r="AT44" s="230">
        <v>3</v>
      </c>
      <c r="AU44" s="230" t="s">
        <v>58</v>
      </c>
      <c r="AV44" s="230">
        <v>4</v>
      </c>
      <c r="AW44" s="230" t="s">
        <v>62</v>
      </c>
      <c r="AX44" s="230">
        <v>2</v>
      </c>
      <c r="AY44" s="215" t="s">
        <v>202</v>
      </c>
      <c r="AZ44" s="215">
        <v>1.4</v>
      </c>
      <c r="BA44" s="94" t="s">
        <v>203</v>
      </c>
      <c r="BB44" s="94">
        <v>1.8</v>
      </c>
      <c r="BC44" s="94" t="s">
        <v>58</v>
      </c>
      <c r="BD44" s="94">
        <v>2</v>
      </c>
      <c r="BE44" s="269" t="s">
        <v>66</v>
      </c>
      <c r="BF44" s="270"/>
      <c r="BG44" s="56" t="s">
        <v>66</v>
      </c>
      <c r="BH44" s="94"/>
      <c r="BI44" s="54">
        <f t="shared" si="12"/>
        <v>92.2</v>
      </c>
      <c r="BJ44" s="275" t="s">
        <v>67</v>
      </c>
    </row>
    <row r="45" spans="1:62" s="1" customFormat="1" ht="29.25" customHeight="1">
      <c r="A45" s="64"/>
      <c r="B45" s="98" t="s">
        <v>204</v>
      </c>
      <c r="C45" s="99">
        <v>1</v>
      </c>
      <c r="D45" s="100">
        <v>4</v>
      </c>
      <c r="E45" s="101">
        <v>9.04</v>
      </c>
      <c r="F45" s="100">
        <v>2</v>
      </c>
      <c r="G45" s="99">
        <v>0.1387</v>
      </c>
      <c r="H45" s="100">
        <v>2</v>
      </c>
      <c r="I45" s="98">
        <v>0</v>
      </c>
      <c r="J45" s="98">
        <v>2</v>
      </c>
      <c r="K45" s="98" t="s">
        <v>58</v>
      </c>
      <c r="L45" s="98">
        <v>1</v>
      </c>
      <c r="M45" s="98" t="s">
        <v>58</v>
      </c>
      <c r="N45" s="98">
        <v>1</v>
      </c>
      <c r="O45" s="163">
        <v>1</v>
      </c>
      <c r="P45" s="100">
        <v>3</v>
      </c>
      <c r="Q45" s="163">
        <v>0.92</v>
      </c>
      <c r="R45" s="98">
        <v>3</v>
      </c>
      <c r="S45" s="163">
        <v>1</v>
      </c>
      <c r="T45" s="98">
        <v>10</v>
      </c>
      <c r="U45" s="163">
        <v>1</v>
      </c>
      <c r="V45" s="101">
        <v>5</v>
      </c>
      <c r="W45" s="99">
        <v>1</v>
      </c>
      <c r="X45" s="101">
        <v>5</v>
      </c>
      <c r="Y45" s="101">
        <v>0</v>
      </c>
      <c r="Z45" s="98">
        <v>4</v>
      </c>
      <c r="AA45" s="169" t="s">
        <v>59</v>
      </c>
      <c r="AB45" s="98">
        <v>2</v>
      </c>
      <c r="AC45" s="70">
        <v>1</v>
      </c>
      <c r="AD45" s="98">
        <v>2</v>
      </c>
      <c r="AE45" s="98">
        <v>0</v>
      </c>
      <c r="AF45" s="98">
        <v>0</v>
      </c>
      <c r="AG45" s="231">
        <v>1</v>
      </c>
      <c r="AH45" s="232">
        <v>10</v>
      </c>
      <c r="AI45" s="132">
        <v>1</v>
      </c>
      <c r="AJ45" s="233">
        <v>8</v>
      </c>
      <c r="AK45" s="231">
        <v>1</v>
      </c>
      <c r="AL45" s="233">
        <v>6</v>
      </c>
      <c r="AM45" s="232" t="s">
        <v>199</v>
      </c>
      <c r="AN45" s="232">
        <v>3</v>
      </c>
      <c r="AO45" s="250" t="s">
        <v>98</v>
      </c>
      <c r="AP45" s="250">
        <v>0</v>
      </c>
      <c r="AQ45" s="176">
        <v>1</v>
      </c>
      <c r="AR45" s="251">
        <v>3</v>
      </c>
      <c r="AS45" s="232" t="s">
        <v>201</v>
      </c>
      <c r="AT45" s="232">
        <v>3</v>
      </c>
      <c r="AU45" s="232" t="s">
        <v>58</v>
      </c>
      <c r="AV45" s="232">
        <v>4</v>
      </c>
      <c r="AW45" s="131" t="s">
        <v>62</v>
      </c>
      <c r="AX45" s="131">
        <v>2</v>
      </c>
      <c r="AY45" s="232" t="s">
        <v>205</v>
      </c>
      <c r="AZ45" s="232">
        <v>1.2</v>
      </c>
      <c r="BA45" s="98" t="s">
        <v>69</v>
      </c>
      <c r="BB45" s="98">
        <v>0</v>
      </c>
      <c r="BC45" s="98" t="s">
        <v>58</v>
      </c>
      <c r="BD45" s="98">
        <v>2</v>
      </c>
      <c r="BE45" s="269" t="s">
        <v>66</v>
      </c>
      <c r="BF45" s="270"/>
      <c r="BG45" s="56" t="s">
        <v>66</v>
      </c>
      <c r="BH45" s="98"/>
      <c r="BI45" s="58">
        <f aca="true" t="shared" si="56" ref="BI45:BI76">SUM(D45+F45+H45+J45+L45+N45+P45+R45+T45+V45+X45+Z45+AB45+AD45+AF45+AH45+AJ45+AL45+AN45+AP45+AR45+AT45+AV45+AX45+AZ45+BB45+BD45+BF45+BH45)</f>
        <v>88.2</v>
      </c>
      <c r="BJ45" s="166" t="s">
        <v>82</v>
      </c>
    </row>
    <row r="46" spans="1:62" s="1" customFormat="1" ht="29.25" customHeight="1">
      <c r="A46" s="64"/>
      <c r="B46" s="98" t="s">
        <v>206</v>
      </c>
      <c r="C46" s="99">
        <v>1</v>
      </c>
      <c r="D46" s="100">
        <v>4</v>
      </c>
      <c r="E46" s="101">
        <v>2.96</v>
      </c>
      <c r="F46" s="58">
        <f>E46/5.2*2</f>
        <v>1.1384615384615384</v>
      </c>
      <c r="G46" s="99">
        <v>0.16</v>
      </c>
      <c r="H46" s="100">
        <v>2</v>
      </c>
      <c r="I46" s="98">
        <v>0</v>
      </c>
      <c r="J46" s="98">
        <v>2</v>
      </c>
      <c r="K46" s="98" t="s">
        <v>58</v>
      </c>
      <c r="L46" s="98">
        <v>1</v>
      </c>
      <c r="M46" s="98" t="s">
        <v>58</v>
      </c>
      <c r="N46" s="98">
        <v>1</v>
      </c>
      <c r="O46" s="163">
        <v>1</v>
      </c>
      <c r="P46" s="100">
        <v>3</v>
      </c>
      <c r="Q46" s="163">
        <v>1</v>
      </c>
      <c r="R46" s="98">
        <v>3</v>
      </c>
      <c r="S46" s="163">
        <v>1</v>
      </c>
      <c r="T46" s="98">
        <v>10</v>
      </c>
      <c r="U46" s="163">
        <v>1</v>
      </c>
      <c r="V46" s="101">
        <v>5</v>
      </c>
      <c r="W46" s="99">
        <v>0.986</v>
      </c>
      <c r="X46" s="82">
        <f aca="true" t="shared" si="57" ref="X46:X52">W46*5</f>
        <v>4.93</v>
      </c>
      <c r="Y46" s="101">
        <v>0</v>
      </c>
      <c r="Z46" s="98">
        <v>4</v>
      </c>
      <c r="AA46" s="169" t="s">
        <v>59</v>
      </c>
      <c r="AB46" s="98">
        <v>2</v>
      </c>
      <c r="AC46" s="70">
        <v>1</v>
      </c>
      <c r="AD46" s="98">
        <v>2</v>
      </c>
      <c r="AE46" s="57">
        <v>1</v>
      </c>
      <c r="AF46" s="98">
        <v>2</v>
      </c>
      <c r="AG46" s="175">
        <v>1</v>
      </c>
      <c r="AH46" s="127">
        <v>10</v>
      </c>
      <c r="AI46" s="132">
        <v>1</v>
      </c>
      <c r="AJ46" s="233">
        <v>8</v>
      </c>
      <c r="AK46" s="231">
        <v>1</v>
      </c>
      <c r="AL46" s="233">
        <v>6</v>
      </c>
      <c r="AM46" s="232" t="s">
        <v>199</v>
      </c>
      <c r="AN46" s="232">
        <v>3</v>
      </c>
      <c r="AO46" s="232" t="s">
        <v>207</v>
      </c>
      <c r="AP46" s="232">
        <v>4</v>
      </c>
      <c r="AQ46" s="176">
        <v>1</v>
      </c>
      <c r="AR46" s="100">
        <v>3</v>
      </c>
      <c r="AS46" s="98" t="s">
        <v>208</v>
      </c>
      <c r="AT46" s="98">
        <v>3</v>
      </c>
      <c r="AU46" s="98" t="s">
        <v>58</v>
      </c>
      <c r="AV46" s="98">
        <v>4</v>
      </c>
      <c r="AW46" s="166" t="s">
        <v>209</v>
      </c>
      <c r="AX46" s="166">
        <v>2</v>
      </c>
      <c r="AY46" s="98" t="s">
        <v>84</v>
      </c>
      <c r="AZ46" s="98">
        <v>0</v>
      </c>
      <c r="BA46" s="98" t="s">
        <v>207</v>
      </c>
      <c r="BB46" s="98">
        <v>1</v>
      </c>
      <c r="BC46" s="98" t="s">
        <v>69</v>
      </c>
      <c r="BD46" s="98">
        <v>0</v>
      </c>
      <c r="BE46" s="269" t="s">
        <v>66</v>
      </c>
      <c r="BF46" s="270"/>
      <c r="BG46" s="56" t="s">
        <v>66</v>
      </c>
      <c r="BH46" s="98"/>
      <c r="BI46" s="58">
        <f t="shared" si="56"/>
        <v>91.06846153846155</v>
      </c>
      <c r="BJ46" s="164" t="s">
        <v>67</v>
      </c>
    </row>
    <row r="47" spans="1:62" s="1" customFormat="1" ht="29.25" customHeight="1">
      <c r="A47" s="64"/>
      <c r="B47" s="98" t="s">
        <v>210</v>
      </c>
      <c r="C47" s="99">
        <v>1</v>
      </c>
      <c r="D47" s="100">
        <v>4</v>
      </c>
      <c r="E47" s="101">
        <v>5.87</v>
      </c>
      <c r="F47" s="100">
        <v>2</v>
      </c>
      <c r="G47" s="99">
        <v>0.106</v>
      </c>
      <c r="H47" s="100">
        <v>2</v>
      </c>
      <c r="I47" s="98">
        <v>0</v>
      </c>
      <c r="J47" s="98">
        <v>2</v>
      </c>
      <c r="K47" s="98" t="s">
        <v>58</v>
      </c>
      <c r="L47" s="98">
        <v>1</v>
      </c>
      <c r="M47" s="98" t="s">
        <v>58</v>
      </c>
      <c r="N47" s="98">
        <v>1</v>
      </c>
      <c r="O47" s="163">
        <v>1</v>
      </c>
      <c r="P47" s="100">
        <v>3</v>
      </c>
      <c r="Q47" s="163">
        <v>1</v>
      </c>
      <c r="R47" s="98">
        <v>3</v>
      </c>
      <c r="S47" s="163">
        <v>1</v>
      </c>
      <c r="T47" s="98">
        <v>10</v>
      </c>
      <c r="U47" s="163">
        <v>1</v>
      </c>
      <c r="V47" s="101">
        <v>5</v>
      </c>
      <c r="W47" s="99">
        <v>1</v>
      </c>
      <c r="X47" s="101">
        <v>5</v>
      </c>
      <c r="Y47" s="101">
        <v>0</v>
      </c>
      <c r="Z47" s="98">
        <v>4</v>
      </c>
      <c r="AA47" s="169" t="s">
        <v>59</v>
      </c>
      <c r="AB47" s="98">
        <v>2</v>
      </c>
      <c r="AC47" s="70">
        <v>1</v>
      </c>
      <c r="AD47" s="98">
        <v>2</v>
      </c>
      <c r="AE47" s="57">
        <v>1</v>
      </c>
      <c r="AF47" s="98">
        <v>2</v>
      </c>
      <c r="AG47" s="175">
        <v>1</v>
      </c>
      <c r="AH47" s="127">
        <v>10</v>
      </c>
      <c r="AI47" s="132">
        <v>1</v>
      </c>
      <c r="AJ47" s="233">
        <v>8</v>
      </c>
      <c r="AK47" s="231">
        <v>1</v>
      </c>
      <c r="AL47" s="233">
        <v>6</v>
      </c>
      <c r="AM47" s="232" t="s">
        <v>199</v>
      </c>
      <c r="AN47" s="232">
        <v>3</v>
      </c>
      <c r="AO47" s="232" t="s">
        <v>98</v>
      </c>
      <c r="AP47" s="232">
        <v>0</v>
      </c>
      <c r="AQ47" s="176">
        <v>1</v>
      </c>
      <c r="AR47" s="100">
        <v>3</v>
      </c>
      <c r="AS47" s="98" t="s">
        <v>201</v>
      </c>
      <c r="AT47" s="98">
        <v>3</v>
      </c>
      <c r="AU47" s="98" t="s">
        <v>58</v>
      </c>
      <c r="AV47" s="98">
        <v>4</v>
      </c>
      <c r="AW47" s="164" t="s">
        <v>62</v>
      </c>
      <c r="AX47" s="164">
        <v>2</v>
      </c>
      <c r="AY47" s="98" t="s">
        <v>58</v>
      </c>
      <c r="AZ47" s="98">
        <v>1</v>
      </c>
      <c r="BA47" s="98" t="s">
        <v>211</v>
      </c>
      <c r="BB47" s="98">
        <v>1</v>
      </c>
      <c r="BC47" s="98" t="s">
        <v>58</v>
      </c>
      <c r="BD47" s="98">
        <v>2</v>
      </c>
      <c r="BE47" s="269" t="s">
        <v>66</v>
      </c>
      <c r="BF47" s="270"/>
      <c r="BG47" s="56" t="s">
        <v>66</v>
      </c>
      <c r="BH47" s="98"/>
      <c r="BI47" s="58">
        <f t="shared" si="56"/>
        <v>91</v>
      </c>
      <c r="BJ47" s="164" t="s">
        <v>67</v>
      </c>
    </row>
    <row r="48" spans="1:62" s="1" customFormat="1" ht="29.25" customHeight="1">
      <c r="A48" s="64"/>
      <c r="B48" s="98" t="s">
        <v>212</v>
      </c>
      <c r="C48" s="102">
        <v>1</v>
      </c>
      <c r="D48" s="103">
        <v>4</v>
      </c>
      <c r="E48" s="104">
        <v>9.03</v>
      </c>
      <c r="F48" s="103">
        <v>2</v>
      </c>
      <c r="G48" s="102">
        <v>0.16210000000000002</v>
      </c>
      <c r="H48" s="103">
        <v>2</v>
      </c>
      <c r="I48" s="164">
        <v>0</v>
      </c>
      <c r="J48" s="164">
        <v>2</v>
      </c>
      <c r="K48" s="164" t="s">
        <v>58</v>
      </c>
      <c r="L48" s="164">
        <v>1</v>
      </c>
      <c r="M48" s="164" t="s">
        <v>58</v>
      </c>
      <c r="N48" s="164">
        <v>1</v>
      </c>
      <c r="O48" s="165">
        <v>1</v>
      </c>
      <c r="P48" s="103">
        <v>3</v>
      </c>
      <c r="Q48" s="165">
        <v>0.8859999999999999</v>
      </c>
      <c r="R48" s="166">
        <v>3</v>
      </c>
      <c r="S48" s="167">
        <v>1</v>
      </c>
      <c r="T48" s="98">
        <v>10</v>
      </c>
      <c r="U48" s="163">
        <v>0.98</v>
      </c>
      <c r="V48" s="55">
        <f>5-(1-U48)*20</f>
        <v>4.6</v>
      </c>
      <c r="W48" s="99">
        <v>0.645</v>
      </c>
      <c r="X48" s="82">
        <f t="shared" si="57"/>
        <v>3.225</v>
      </c>
      <c r="Y48" s="101">
        <v>0</v>
      </c>
      <c r="Z48" s="98">
        <v>4</v>
      </c>
      <c r="AA48" s="169" t="s">
        <v>59</v>
      </c>
      <c r="AB48" s="98">
        <v>2</v>
      </c>
      <c r="AC48" s="70">
        <v>1</v>
      </c>
      <c r="AD48" s="98">
        <v>2</v>
      </c>
      <c r="AE48" s="57">
        <v>1</v>
      </c>
      <c r="AF48" s="98">
        <v>2</v>
      </c>
      <c r="AG48" s="175">
        <v>1</v>
      </c>
      <c r="AH48" s="127">
        <v>10</v>
      </c>
      <c r="AI48" s="132">
        <v>1</v>
      </c>
      <c r="AJ48" s="233">
        <v>8</v>
      </c>
      <c r="AK48" s="176">
        <v>1</v>
      </c>
      <c r="AL48" s="129">
        <v>6</v>
      </c>
      <c r="AM48" s="131" t="s">
        <v>213</v>
      </c>
      <c r="AN48" s="131">
        <v>3</v>
      </c>
      <c r="AO48" s="131" t="s">
        <v>207</v>
      </c>
      <c r="AP48" s="131">
        <v>4</v>
      </c>
      <c r="AQ48" s="176">
        <v>1</v>
      </c>
      <c r="AR48" s="252">
        <v>3</v>
      </c>
      <c r="AS48" s="164" t="s">
        <v>214</v>
      </c>
      <c r="AT48" s="164">
        <v>3</v>
      </c>
      <c r="AU48" s="166" t="s">
        <v>215</v>
      </c>
      <c r="AV48" s="166">
        <v>3.5</v>
      </c>
      <c r="AW48" s="166" t="s">
        <v>209</v>
      </c>
      <c r="AX48" s="166">
        <v>2</v>
      </c>
      <c r="AY48" s="166" t="s">
        <v>205</v>
      </c>
      <c r="AZ48" s="166">
        <v>1.3</v>
      </c>
      <c r="BA48" s="164" t="s">
        <v>216</v>
      </c>
      <c r="BB48" s="164">
        <v>1.8</v>
      </c>
      <c r="BC48" s="164" t="s">
        <v>69</v>
      </c>
      <c r="BD48" s="164">
        <v>0</v>
      </c>
      <c r="BE48" s="269" t="s">
        <v>66</v>
      </c>
      <c r="BF48" s="270"/>
      <c r="BG48" s="56" t="s">
        <v>66</v>
      </c>
      <c r="BH48" s="164"/>
      <c r="BI48" s="58">
        <f t="shared" si="56"/>
        <v>91.425</v>
      </c>
      <c r="BJ48" s="166" t="s">
        <v>67</v>
      </c>
    </row>
    <row r="49" spans="1:62" s="1" customFormat="1" ht="29.25" customHeight="1">
      <c r="A49" s="64"/>
      <c r="B49" s="98" t="s">
        <v>217</v>
      </c>
      <c r="C49" s="99">
        <v>1</v>
      </c>
      <c r="D49" s="100">
        <v>4</v>
      </c>
      <c r="E49" s="105">
        <v>8.27</v>
      </c>
      <c r="F49" s="100">
        <v>2</v>
      </c>
      <c r="G49" s="99">
        <v>0.15</v>
      </c>
      <c r="H49" s="100">
        <v>2</v>
      </c>
      <c r="I49" s="98">
        <v>0</v>
      </c>
      <c r="J49" s="98">
        <v>2</v>
      </c>
      <c r="K49" s="98" t="s">
        <v>58</v>
      </c>
      <c r="L49" s="166">
        <v>1</v>
      </c>
      <c r="M49" s="164" t="s">
        <v>58</v>
      </c>
      <c r="N49" s="166">
        <v>1</v>
      </c>
      <c r="O49" s="163">
        <v>1</v>
      </c>
      <c r="P49" s="100">
        <v>3</v>
      </c>
      <c r="Q49" s="163">
        <v>0.88</v>
      </c>
      <c r="R49" s="98">
        <v>3</v>
      </c>
      <c r="S49" s="163">
        <v>1</v>
      </c>
      <c r="T49" s="98">
        <v>10</v>
      </c>
      <c r="U49" s="163">
        <v>1</v>
      </c>
      <c r="V49" s="101">
        <v>5</v>
      </c>
      <c r="W49" s="99">
        <v>0.19</v>
      </c>
      <c r="X49" s="101">
        <f t="shared" si="57"/>
        <v>0.95</v>
      </c>
      <c r="Y49" s="101">
        <v>0</v>
      </c>
      <c r="Z49" s="98">
        <v>4</v>
      </c>
      <c r="AA49" s="169" t="s">
        <v>59</v>
      </c>
      <c r="AB49" s="98">
        <v>2</v>
      </c>
      <c r="AC49" s="70">
        <v>1</v>
      </c>
      <c r="AD49" s="98">
        <v>2</v>
      </c>
      <c r="AE49" s="57">
        <v>1</v>
      </c>
      <c r="AF49" s="98">
        <v>2</v>
      </c>
      <c r="AG49" s="175">
        <v>1</v>
      </c>
      <c r="AH49" s="127">
        <v>10</v>
      </c>
      <c r="AI49" s="132">
        <v>1</v>
      </c>
      <c r="AJ49" s="233">
        <v>8</v>
      </c>
      <c r="AK49" s="231">
        <v>0.2</v>
      </c>
      <c r="AL49" s="233">
        <v>1.2</v>
      </c>
      <c r="AM49" s="232" t="s">
        <v>218</v>
      </c>
      <c r="AN49" s="232">
        <v>3</v>
      </c>
      <c r="AO49" s="253" t="s">
        <v>219</v>
      </c>
      <c r="AP49" s="232">
        <v>4</v>
      </c>
      <c r="AQ49" s="176">
        <v>1</v>
      </c>
      <c r="AR49" s="100">
        <v>3</v>
      </c>
      <c r="AS49" s="254" t="s">
        <v>220</v>
      </c>
      <c r="AT49" s="98">
        <v>3</v>
      </c>
      <c r="AU49" s="166" t="s">
        <v>215</v>
      </c>
      <c r="AV49" s="98">
        <v>3.5</v>
      </c>
      <c r="AW49" s="164" t="s">
        <v>221</v>
      </c>
      <c r="AX49" s="164">
        <v>2</v>
      </c>
      <c r="AY49" s="98" t="s">
        <v>58</v>
      </c>
      <c r="AZ49" s="98">
        <v>1</v>
      </c>
      <c r="BA49" s="98" t="s">
        <v>222</v>
      </c>
      <c r="BB49" s="98">
        <v>1.2</v>
      </c>
      <c r="BC49" s="98" t="s">
        <v>69</v>
      </c>
      <c r="BD49" s="98">
        <v>0</v>
      </c>
      <c r="BE49" s="269" t="s">
        <v>66</v>
      </c>
      <c r="BF49" s="270"/>
      <c r="BG49" s="56" t="s">
        <v>66</v>
      </c>
      <c r="BH49" s="98"/>
      <c r="BI49" s="58">
        <f t="shared" si="56"/>
        <v>83.85000000000001</v>
      </c>
      <c r="BJ49" s="164" t="s">
        <v>82</v>
      </c>
    </row>
    <row r="50" spans="1:62" s="1" customFormat="1" ht="29.25" customHeight="1">
      <c r="A50" s="64"/>
      <c r="B50" s="98" t="s">
        <v>223</v>
      </c>
      <c r="C50" s="99">
        <v>1</v>
      </c>
      <c r="D50" s="100">
        <v>4</v>
      </c>
      <c r="E50" s="101">
        <v>6.91</v>
      </c>
      <c r="F50" s="100">
        <v>2</v>
      </c>
      <c r="G50" s="99">
        <v>0.0696</v>
      </c>
      <c r="H50" s="58">
        <f aca="true" t="shared" si="58" ref="H50:H54">G50/0.08*2</f>
        <v>1.7399999999999998</v>
      </c>
      <c r="I50" s="98">
        <v>0</v>
      </c>
      <c r="J50" s="98">
        <v>2</v>
      </c>
      <c r="K50" s="98" t="s">
        <v>58</v>
      </c>
      <c r="L50" s="98">
        <v>1</v>
      </c>
      <c r="M50" s="98" t="s">
        <v>58</v>
      </c>
      <c r="N50" s="98">
        <v>1</v>
      </c>
      <c r="O50" s="163">
        <v>1</v>
      </c>
      <c r="P50" s="100">
        <v>3</v>
      </c>
      <c r="Q50" s="163">
        <v>0.8865000000000001</v>
      </c>
      <c r="R50" s="98">
        <v>3</v>
      </c>
      <c r="S50" s="163">
        <v>1</v>
      </c>
      <c r="T50" s="98">
        <v>10</v>
      </c>
      <c r="U50" s="163">
        <v>1</v>
      </c>
      <c r="V50" s="101">
        <v>5</v>
      </c>
      <c r="W50" s="99">
        <v>0.364</v>
      </c>
      <c r="X50" s="82">
        <f t="shared" si="57"/>
        <v>1.8199999999999998</v>
      </c>
      <c r="Y50" s="101">
        <v>0</v>
      </c>
      <c r="Z50" s="98">
        <v>4</v>
      </c>
      <c r="AA50" s="169" t="s">
        <v>59</v>
      </c>
      <c r="AB50" s="98">
        <v>2</v>
      </c>
      <c r="AC50" s="70">
        <v>1</v>
      </c>
      <c r="AD50" s="98">
        <v>2</v>
      </c>
      <c r="AE50" s="57">
        <v>1</v>
      </c>
      <c r="AF50" s="98">
        <v>2</v>
      </c>
      <c r="AG50" s="175">
        <v>1</v>
      </c>
      <c r="AH50" s="127">
        <v>10</v>
      </c>
      <c r="AI50" s="132">
        <v>1</v>
      </c>
      <c r="AJ50" s="233">
        <v>8</v>
      </c>
      <c r="AK50" s="231">
        <v>0.2</v>
      </c>
      <c r="AL50" s="233">
        <v>1.2</v>
      </c>
      <c r="AM50" s="232" t="s">
        <v>224</v>
      </c>
      <c r="AN50" s="232">
        <v>3</v>
      </c>
      <c r="AO50" s="232" t="s">
        <v>224</v>
      </c>
      <c r="AP50" s="232">
        <v>4</v>
      </c>
      <c r="AQ50" s="176">
        <v>1</v>
      </c>
      <c r="AR50" s="100">
        <v>3</v>
      </c>
      <c r="AS50" s="98" t="s">
        <v>224</v>
      </c>
      <c r="AT50" s="98">
        <v>3</v>
      </c>
      <c r="AU50" s="166" t="s">
        <v>215</v>
      </c>
      <c r="AV50" s="98">
        <v>3.5</v>
      </c>
      <c r="AW50" s="164" t="s">
        <v>225</v>
      </c>
      <c r="AX50" s="164">
        <v>4</v>
      </c>
      <c r="AY50" s="98" t="s">
        <v>84</v>
      </c>
      <c r="AZ50" s="98">
        <v>0</v>
      </c>
      <c r="BA50" s="98" t="s">
        <v>224</v>
      </c>
      <c r="BB50" s="98">
        <v>1.7</v>
      </c>
      <c r="BC50" s="98" t="s">
        <v>58</v>
      </c>
      <c r="BD50" s="98">
        <v>2</v>
      </c>
      <c r="BE50" s="269" t="s">
        <v>66</v>
      </c>
      <c r="BF50" s="270"/>
      <c r="BG50" s="56" t="s">
        <v>66</v>
      </c>
      <c r="BH50" s="98"/>
      <c r="BI50" s="58">
        <f t="shared" si="56"/>
        <v>87.96000000000001</v>
      </c>
      <c r="BJ50" s="164" t="s">
        <v>82</v>
      </c>
    </row>
    <row r="51" spans="1:62" s="1" customFormat="1" ht="29.25" customHeight="1">
      <c r="A51" s="64"/>
      <c r="B51" s="98" t="s">
        <v>226</v>
      </c>
      <c r="C51" s="106">
        <v>1</v>
      </c>
      <c r="D51" s="107">
        <v>4</v>
      </c>
      <c r="E51" s="108">
        <v>3.3</v>
      </c>
      <c r="F51" s="58">
        <f>E51/5.2*2</f>
        <v>1.2692307692307692</v>
      </c>
      <c r="G51" s="106">
        <v>0.15</v>
      </c>
      <c r="H51" s="107">
        <v>2</v>
      </c>
      <c r="I51" s="164">
        <v>0</v>
      </c>
      <c r="J51" s="164">
        <v>2</v>
      </c>
      <c r="K51" s="164" t="s">
        <v>58</v>
      </c>
      <c r="L51" s="164">
        <v>1</v>
      </c>
      <c r="M51" s="164" t="s">
        <v>58</v>
      </c>
      <c r="N51" s="164">
        <v>1</v>
      </c>
      <c r="O51" s="167">
        <v>1</v>
      </c>
      <c r="P51" s="107">
        <v>3</v>
      </c>
      <c r="Q51" s="167">
        <v>0.9</v>
      </c>
      <c r="R51" s="164">
        <v>3</v>
      </c>
      <c r="S51" s="167">
        <v>1</v>
      </c>
      <c r="T51" s="164">
        <v>10</v>
      </c>
      <c r="U51" s="167">
        <v>1</v>
      </c>
      <c r="V51" s="108">
        <v>5</v>
      </c>
      <c r="W51" s="99">
        <v>0.57</v>
      </c>
      <c r="X51" s="101">
        <f t="shared" si="57"/>
        <v>2.8499999999999996</v>
      </c>
      <c r="Y51" s="108">
        <v>0</v>
      </c>
      <c r="Z51" s="164">
        <v>4</v>
      </c>
      <c r="AA51" s="169" t="s">
        <v>59</v>
      </c>
      <c r="AB51" s="164">
        <v>2</v>
      </c>
      <c r="AC51" s="70">
        <v>1</v>
      </c>
      <c r="AD51" s="164">
        <v>2</v>
      </c>
      <c r="AE51" s="57">
        <v>1</v>
      </c>
      <c r="AF51" s="164">
        <v>2</v>
      </c>
      <c r="AG51" s="231">
        <v>1</v>
      </c>
      <c r="AH51" s="232">
        <v>10</v>
      </c>
      <c r="AI51" s="132">
        <v>1</v>
      </c>
      <c r="AJ51" s="233">
        <v>8</v>
      </c>
      <c r="AK51" s="176">
        <v>0.5</v>
      </c>
      <c r="AL51" s="129">
        <v>3</v>
      </c>
      <c r="AM51" s="232" t="s">
        <v>227</v>
      </c>
      <c r="AN51" s="232">
        <v>3</v>
      </c>
      <c r="AO51" s="232" t="s">
        <v>228</v>
      </c>
      <c r="AP51" s="232">
        <v>4</v>
      </c>
      <c r="AQ51" s="176">
        <v>1</v>
      </c>
      <c r="AR51" s="107">
        <v>3</v>
      </c>
      <c r="AS51" s="164" t="s">
        <v>229</v>
      </c>
      <c r="AT51" s="164">
        <v>3</v>
      </c>
      <c r="AU51" s="166" t="s">
        <v>215</v>
      </c>
      <c r="AV51" s="164">
        <v>3.5</v>
      </c>
      <c r="AW51" s="166" t="s">
        <v>209</v>
      </c>
      <c r="AX51" s="166">
        <v>2</v>
      </c>
      <c r="AY51" s="166" t="s">
        <v>230</v>
      </c>
      <c r="AZ51" s="166">
        <v>1.8</v>
      </c>
      <c r="BA51" s="164" t="s">
        <v>231</v>
      </c>
      <c r="BB51" s="164">
        <v>1.4</v>
      </c>
      <c r="BC51" s="164" t="s">
        <v>69</v>
      </c>
      <c r="BD51" s="164">
        <v>0</v>
      </c>
      <c r="BE51" s="269" t="s">
        <v>66</v>
      </c>
      <c r="BF51" s="270"/>
      <c r="BG51" s="56" t="s">
        <v>66</v>
      </c>
      <c r="BH51" s="164"/>
      <c r="BI51" s="58">
        <f t="shared" si="56"/>
        <v>87.81923076923077</v>
      </c>
      <c r="BJ51" s="166" t="s">
        <v>82</v>
      </c>
    </row>
    <row r="52" spans="1:62" s="1" customFormat="1" ht="29.25" customHeight="1">
      <c r="A52" s="75"/>
      <c r="B52" s="109" t="s">
        <v>232</v>
      </c>
      <c r="C52" s="110">
        <v>1</v>
      </c>
      <c r="D52" s="111">
        <v>4</v>
      </c>
      <c r="E52" s="112">
        <v>6.36</v>
      </c>
      <c r="F52" s="111">
        <v>2</v>
      </c>
      <c r="G52" s="110">
        <v>0.076</v>
      </c>
      <c r="H52" s="62">
        <f t="shared" si="58"/>
        <v>1.9</v>
      </c>
      <c r="I52" s="109">
        <v>0</v>
      </c>
      <c r="J52" s="109">
        <v>2</v>
      </c>
      <c r="K52" s="109" t="s">
        <v>58</v>
      </c>
      <c r="L52" s="109">
        <v>1</v>
      </c>
      <c r="M52" s="109" t="s">
        <v>58</v>
      </c>
      <c r="N52" s="109">
        <v>1</v>
      </c>
      <c r="O52" s="168">
        <v>1</v>
      </c>
      <c r="P52" s="111">
        <v>3</v>
      </c>
      <c r="Q52" s="168">
        <v>0.8490000000000001</v>
      </c>
      <c r="R52" s="109">
        <v>3</v>
      </c>
      <c r="S52" s="168">
        <v>1</v>
      </c>
      <c r="T52" s="109">
        <v>10</v>
      </c>
      <c r="U52" s="168">
        <v>1</v>
      </c>
      <c r="V52" s="112">
        <v>5</v>
      </c>
      <c r="W52" s="110">
        <v>0.36</v>
      </c>
      <c r="X52" s="85">
        <f t="shared" si="57"/>
        <v>1.7999999999999998</v>
      </c>
      <c r="Y52" s="112">
        <v>0</v>
      </c>
      <c r="Z52" s="109">
        <v>4</v>
      </c>
      <c r="AA52" s="212" t="s">
        <v>59</v>
      </c>
      <c r="AB52" s="109">
        <v>2</v>
      </c>
      <c r="AC52" s="77">
        <v>1</v>
      </c>
      <c r="AD52" s="109">
        <v>2</v>
      </c>
      <c r="AE52" s="61">
        <v>1</v>
      </c>
      <c r="AF52" s="109">
        <v>2</v>
      </c>
      <c r="AG52" s="234">
        <v>1</v>
      </c>
      <c r="AH52" s="235">
        <v>10</v>
      </c>
      <c r="AI52" s="236">
        <v>1</v>
      </c>
      <c r="AJ52" s="237">
        <v>8</v>
      </c>
      <c r="AK52" s="238">
        <v>0.154</v>
      </c>
      <c r="AL52" s="237">
        <v>0.9</v>
      </c>
      <c r="AM52" s="239" t="s">
        <v>233</v>
      </c>
      <c r="AN52" s="239">
        <v>2</v>
      </c>
      <c r="AO52" s="239" t="s">
        <v>234</v>
      </c>
      <c r="AP52" s="239">
        <v>4</v>
      </c>
      <c r="AQ52" s="255">
        <v>1</v>
      </c>
      <c r="AR52" s="111">
        <v>3</v>
      </c>
      <c r="AS52" s="109" t="s">
        <v>235</v>
      </c>
      <c r="AT52" s="109">
        <v>3</v>
      </c>
      <c r="AU52" s="256" t="s">
        <v>215</v>
      </c>
      <c r="AV52" s="109">
        <v>3.5</v>
      </c>
      <c r="AW52" s="259" t="s">
        <v>236</v>
      </c>
      <c r="AX52" s="259">
        <v>4</v>
      </c>
      <c r="AY52" s="109" t="s">
        <v>84</v>
      </c>
      <c r="AZ52" s="109">
        <v>0</v>
      </c>
      <c r="BA52" s="109" t="s">
        <v>237</v>
      </c>
      <c r="BB52" s="109">
        <v>1.7</v>
      </c>
      <c r="BC52" s="109" t="s">
        <v>69</v>
      </c>
      <c r="BD52" s="109">
        <v>0</v>
      </c>
      <c r="BE52" s="61" t="s">
        <v>66</v>
      </c>
      <c r="BF52" s="60"/>
      <c r="BG52" s="60" t="s">
        <v>66</v>
      </c>
      <c r="BH52" s="109"/>
      <c r="BI52" s="62">
        <f t="shared" si="56"/>
        <v>84.8</v>
      </c>
      <c r="BJ52" s="259" t="s">
        <v>82</v>
      </c>
    </row>
    <row r="53" spans="1:62" s="1" customFormat="1" ht="29.25" customHeight="1">
      <c r="A53" s="75">
        <v>9</v>
      </c>
      <c r="B53" s="47" t="s">
        <v>238</v>
      </c>
      <c r="C53" s="83"/>
      <c r="D53" s="84">
        <f aca="true" t="shared" si="59" ref="D53:H53">SUM(D54:D60)/7</f>
        <v>4</v>
      </c>
      <c r="E53" s="85"/>
      <c r="F53" s="84">
        <f t="shared" si="59"/>
        <v>1.7450549450549449</v>
      </c>
      <c r="G53" s="83"/>
      <c r="H53" s="84">
        <v>1.6542857142857144</v>
      </c>
      <c r="I53" s="75"/>
      <c r="J53" s="84">
        <f aca="true" t="shared" si="60" ref="J53:N53">SUM(J54:J60)/7</f>
        <v>2</v>
      </c>
      <c r="K53" s="75"/>
      <c r="L53" s="84">
        <f t="shared" si="60"/>
        <v>0.7142857142857143</v>
      </c>
      <c r="M53" s="75"/>
      <c r="N53" s="84">
        <f t="shared" si="60"/>
        <v>0.7142857142857143</v>
      </c>
      <c r="O53" s="155"/>
      <c r="P53" s="84">
        <f aca="true" t="shared" si="61" ref="P53:T53">SUM(P54:P60)/7</f>
        <v>2.9553857142857143</v>
      </c>
      <c r="Q53" s="155"/>
      <c r="R53" s="84">
        <f t="shared" si="61"/>
        <v>3</v>
      </c>
      <c r="S53" s="155"/>
      <c r="T53" s="84">
        <f t="shared" si="61"/>
        <v>10</v>
      </c>
      <c r="U53" s="155"/>
      <c r="V53" s="85">
        <f aca="true" t="shared" si="62" ref="V53:Z53">SUM(V54:V60)/7</f>
        <v>2.2542857142857144</v>
      </c>
      <c r="W53" s="83"/>
      <c r="X53" s="84">
        <f t="shared" si="62"/>
        <v>4.133571428571428</v>
      </c>
      <c r="Y53" s="85"/>
      <c r="Z53" s="84">
        <f t="shared" si="62"/>
        <v>3.4285714285714284</v>
      </c>
      <c r="AA53" s="75"/>
      <c r="AB53" s="84">
        <f aca="true" t="shared" si="63" ref="AB53:AF53">SUM(AB54:AB60)/7</f>
        <v>2</v>
      </c>
      <c r="AC53" s="83"/>
      <c r="AD53" s="84">
        <f t="shared" si="63"/>
        <v>2</v>
      </c>
      <c r="AE53" s="75"/>
      <c r="AF53" s="84">
        <f t="shared" si="63"/>
        <v>2</v>
      </c>
      <c r="AG53" s="155"/>
      <c r="AH53" s="84">
        <f aca="true" t="shared" si="64" ref="AH53:AL53">SUM(AH54:AH60)/7</f>
        <v>9.932857142857143</v>
      </c>
      <c r="AI53" s="83"/>
      <c r="AJ53" s="85">
        <f t="shared" si="64"/>
        <v>8</v>
      </c>
      <c r="AK53" s="155"/>
      <c r="AL53" s="85">
        <f t="shared" si="64"/>
        <v>4.8554571428571425</v>
      </c>
      <c r="AM53" s="75"/>
      <c r="AN53" s="84">
        <f aca="true" t="shared" si="65" ref="AN53:AR53">SUM(AN54:AN60)/7</f>
        <v>1.7142857142857142</v>
      </c>
      <c r="AO53" s="75"/>
      <c r="AP53" s="84">
        <f t="shared" si="65"/>
        <v>3.4285714285714284</v>
      </c>
      <c r="AQ53" s="155"/>
      <c r="AR53" s="84">
        <f t="shared" si="65"/>
        <v>3</v>
      </c>
      <c r="AS53" s="75"/>
      <c r="AT53" s="84">
        <f aca="true" t="shared" si="66" ref="AT53:AX53">SUM(AT54:AT60)/7</f>
        <v>3</v>
      </c>
      <c r="AU53" s="75"/>
      <c r="AV53" s="84">
        <f t="shared" si="66"/>
        <v>3.9285714285714284</v>
      </c>
      <c r="AW53" s="75"/>
      <c r="AX53" s="84">
        <f t="shared" si="66"/>
        <v>2</v>
      </c>
      <c r="AY53" s="75"/>
      <c r="AZ53" s="84">
        <f aca="true" t="shared" si="67" ref="AZ53:BD53">SUM(AZ54:AZ60)/7</f>
        <v>0.7285714285714285</v>
      </c>
      <c r="BA53" s="75"/>
      <c r="BB53" s="84">
        <f t="shared" si="67"/>
        <v>1.2285714285714284</v>
      </c>
      <c r="BC53" s="75"/>
      <c r="BD53" s="84">
        <f t="shared" si="67"/>
        <v>1.1428571428571428</v>
      </c>
      <c r="BE53" s="83"/>
      <c r="BF53" s="84"/>
      <c r="BG53" s="75"/>
      <c r="BH53" s="84"/>
      <c r="BI53" s="267">
        <f t="shared" si="56"/>
        <v>85.55946923076922</v>
      </c>
      <c r="BJ53" s="75" t="s">
        <v>82</v>
      </c>
    </row>
    <row r="54" spans="1:62" s="1" customFormat="1" ht="29.25" customHeight="1">
      <c r="A54" s="64"/>
      <c r="B54" s="52" t="s">
        <v>239</v>
      </c>
      <c r="C54" s="53">
        <v>1</v>
      </c>
      <c r="D54" s="54">
        <v>4</v>
      </c>
      <c r="E54" s="113">
        <v>3.56</v>
      </c>
      <c r="F54" s="54">
        <f>E54/5.2*2</f>
        <v>1.3692307692307693</v>
      </c>
      <c r="G54" s="53">
        <v>0.0232</v>
      </c>
      <c r="H54" s="58">
        <f t="shared" si="58"/>
        <v>0.58</v>
      </c>
      <c r="I54" s="52">
        <v>0</v>
      </c>
      <c r="J54" s="52">
        <v>2</v>
      </c>
      <c r="K54" s="169" t="s">
        <v>58</v>
      </c>
      <c r="L54" s="52">
        <v>1</v>
      </c>
      <c r="M54" s="169" t="s">
        <v>69</v>
      </c>
      <c r="N54" s="52">
        <v>1</v>
      </c>
      <c r="O54" s="147">
        <v>1</v>
      </c>
      <c r="P54" s="54">
        <v>3</v>
      </c>
      <c r="Q54" s="163">
        <v>1</v>
      </c>
      <c r="R54" s="52">
        <v>3</v>
      </c>
      <c r="S54" s="147">
        <v>1</v>
      </c>
      <c r="T54" s="52">
        <v>10</v>
      </c>
      <c r="U54" s="147">
        <v>1</v>
      </c>
      <c r="V54" s="55">
        <v>5</v>
      </c>
      <c r="W54" s="53">
        <v>1</v>
      </c>
      <c r="X54" s="55">
        <v>5</v>
      </c>
      <c r="Y54" s="55">
        <v>0</v>
      </c>
      <c r="Z54" s="52">
        <v>4</v>
      </c>
      <c r="AA54" s="169" t="s">
        <v>59</v>
      </c>
      <c r="AB54" s="52">
        <v>2</v>
      </c>
      <c r="AC54" s="70">
        <v>1</v>
      </c>
      <c r="AD54" s="52">
        <v>2</v>
      </c>
      <c r="AE54" s="57">
        <v>1</v>
      </c>
      <c r="AF54" s="52">
        <v>2</v>
      </c>
      <c r="AG54" s="147">
        <v>1</v>
      </c>
      <c r="AH54" s="52">
        <v>10</v>
      </c>
      <c r="AI54" s="53">
        <v>1</v>
      </c>
      <c r="AJ54" s="55">
        <v>8</v>
      </c>
      <c r="AK54" s="147">
        <v>1</v>
      </c>
      <c r="AL54" s="55">
        <v>6</v>
      </c>
      <c r="AM54" s="169" t="s">
        <v>199</v>
      </c>
      <c r="AN54" s="52">
        <v>3</v>
      </c>
      <c r="AO54" s="222" t="s">
        <v>61</v>
      </c>
      <c r="AP54" s="52">
        <v>4</v>
      </c>
      <c r="AQ54" s="147">
        <v>1</v>
      </c>
      <c r="AR54" s="54">
        <v>3</v>
      </c>
      <c r="AS54" s="247" t="s">
        <v>61</v>
      </c>
      <c r="AT54" s="52">
        <v>3</v>
      </c>
      <c r="AU54" s="169" t="s">
        <v>58</v>
      </c>
      <c r="AV54" s="52">
        <v>4</v>
      </c>
      <c r="AW54" s="169" t="s">
        <v>62</v>
      </c>
      <c r="AX54" s="52">
        <v>2</v>
      </c>
      <c r="AY54" s="169" t="s">
        <v>58</v>
      </c>
      <c r="AZ54" s="52">
        <v>1</v>
      </c>
      <c r="BA54" s="169" t="s">
        <v>58</v>
      </c>
      <c r="BB54" s="52">
        <v>1</v>
      </c>
      <c r="BC54" s="169" t="s">
        <v>58</v>
      </c>
      <c r="BD54" s="52">
        <v>2</v>
      </c>
      <c r="BE54" s="269" t="s">
        <v>66</v>
      </c>
      <c r="BF54" s="270"/>
      <c r="BG54" s="56" t="s">
        <v>66</v>
      </c>
      <c r="BH54" s="52"/>
      <c r="BI54" s="54">
        <f t="shared" si="56"/>
        <v>92.94923076923077</v>
      </c>
      <c r="BJ54" s="169" t="s">
        <v>67</v>
      </c>
    </row>
    <row r="55" spans="1:62" s="1" customFormat="1" ht="29.25" customHeight="1">
      <c r="A55" s="64"/>
      <c r="B55" s="56" t="s">
        <v>240</v>
      </c>
      <c r="C55" s="57">
        <v>1</v>
      </c>
      <c r="D55" s="58">
        <v>4</v>
      </c>
      <c r="E55" s="114">
        <v>8.37</v>
      </c>
      <c r="F55" s="115">
        <v>2</v>
      </c>
      <c r="G55" s="57">
        <v>0.145</v>
      </c>
      <c r="H55" s="58">
        <v>2</v>
      </c>
      <c r="I55" s="56">
        <v>0</v>
      </c>
      <c r="J55" s="56">
        <v>2</v>
      </c>
      <c r="K55" s="156" t="s">
        <v>58</v>
      </c>
      <c r="L55" s="56">
        <v>1</v>
      </c>
      <c r="M55" s="156" t="s">
        <v>58</v>
      </c>
      <c r="N55" s="56">
        <v>1</v>
      </c>
      <c r="O55" s="148">
        <v>1</v>
      </c>
      <c r="P55" s="58">
        <v>3</v>
      </c>
      <c r="Q55" s="163">
        <v>1</v>
      </c>
      <c r="R55" s="56">
        <v>3</v>
      </c>
      <c r="S55" s="148">
        <v>1</v>
      </c>
      <c r="T55" s="56">
        <v>10</v>
      </c>
      <c r="U55" s="148">
        <v>1</v>
      </c>
      <c r="V55" s="59">
        <v>5</v>
      </c>
      <c r="W55" s="57">
        <v>1</v>
      </c>
      <c r="X55" s="59">
        <v>5</v>
      </c>
      <c r="Y55" s="59">
        <v>0</v>
      </c>
      <c r="Z55" s="56">
        <v>4</v>
      </c>
      <c r="AA55" s="156" t="s">
        <v>59</v>
      </c>
      <c r="AB55" s="56">
        <v>2</v>
      </c>
      <c r="AC55" s="70">
        <v>1</v>
      </c>
      <c r="AD55" s="56">
        <v>2</v>
      </c>
      <c r="AE55" s="57">
        <v>1</v>
      </c>
      <c r="AF55" s="56">
        <v>2</v>
      </c>
      <c r="AG55" s="148">
        <v>1</v>
      </c>
      <c r="AH55" s="56">
        <v>10</v>
      </c>
      <c r="AI55" s="57">
        <v>1</v>
      </c>
      <c r="AJ55" s="59">
        <v>8</v>
      </c>
      <c r="AK55" s="148">
        <v>1</v>
      </c>
      <c r="AL55" s="59">
        <v>6</v>
      </c>
      <c r="AM55" s="156" t="s">
        <v>199</v>
      </c>
      <c r="AN55" s="56">
        <v>3</v>
      </c>
      <c r="AO55" s="156" t="s">
        <v>61</v>
      </c>
      <c r="AP55" s="56">
        <v>4</v>
      </c>
      <c r="AQ55" s="148">
        <v>1</v>
      </c>
      <c r="AR55" s="58">
        <v>3</v>
      </c>
      <c r="AS55" s="247" t="s">
        <v>61</v>
      </c>
      <c r="AT55" s="56">
        <v>3</v>
      </c>
      <c r="AU55" s="156" t="s">
        <v>58</v>
      </c>
      <c r="AV55" s="56">
        <v>4</v>
      </c>
      <c r="AW55" s="156" t="s">
        <v>62</v>
      </c>
      <c r="AX55" s="56">
        <v>2</v>
      </c>
      <c r="AY55" s="56" t="s">
        <v>241</v>
      </c>
      <c r="AZ55" s="56">
        <v>1</v>
      </c>
      <c r="BA55" s="156" t="s">
        <v>58</v>
      </c>
      <c r="BB55" s="56">
        <v>1</v>
      </c>
      <c r="BC55" s="156" t="s">
        <v>58</v>
      </c>
      <c r="BD55" s="56">
        <v>2</v>
      </c>
      <c r="BE55" s="269" t="s">
        <v>66</v>
      </c>
      <c r="BF55" s="270"/>
      <c r="BG55" s="56" t="s">
        <v>66</v>
      </c>
      <c r="BH55" s="56"/>
      <c r="BI55" s="58">
        <f t="shared" si="56"/>
        <v>95</v>
      </c>
      <c r="BJ55" s="156" t="s">
        <v>67</v>
      </c>
    </row>
    <row r="56" spans="1:62" s="1" customFormat="1" ht="29.25" customHeight="1">
      <c r="A56" s="64"/>
      <c r="B56" s="56" t="s">
        <v>242</v>
      </c>
      <c r="C56" s="57">
        <v>1</v>
      </c>
      <c r="D56" s="58">
        <v>4</v>
      </c>
      <c r="E56" s="59">
        <v>10.5</v>
      </c>
      <c r="F56" s="58">
        <v>2</v>
      </c>
      <c r="G56" s="57">
        <v>0.146</v>
      </c>
      <c r="H56" s="58">
        <v>2</v>
      </c>
      <c r="I56" s="56">
        <v>0</v>
      </c>
      <c r="J56" s="56">
        <v>2</v>
      </c>
      <c r="K56" s="156" t="s">
        <v>58</v>
      </c>
      <c r="L56" s="56">
        <v>1</v>
      </c>
      <c r="M56" s="156" t="s">
        <v>58</v>
      </c>
      <c r="N56" s="56">
        <v>1</v>
      </c>
      <c r="O56" s="148">
        <v>0.9934999999999999</v>
      </c>
      <c r="P56" s="58">
        <f>O56*3</f>
        <v>2.9804999999999997</v>
      </c>
      <c r="Q56" s="148">
        <v>0.85</v>
      </c>
      <c r="R56" s="56">
        <v>3</v>
      </c>
      <c r="S56" s="148">
        <v>1</v>
      </c>
      <c r="T56" s="56">
        <v>10</v>
      </c>
      <c r="U56" s="148">
        <v>1</v>
      </c>
      <c r="V56" s="59">
        <v>5</v>
      </c>
      <c r="W56" s="57">
        <v>1</v>
      </c>
      <c r="X56" s="59">
        <v>5</v>
      </c>
      <c r="Y56" s="59">
        <v>0</v>
      </c>
      <c r="Z56" s="56">
        <v>4</v>
      </c>
      <c r="AA56" s="156" t="s">
        <v>59</v>
      </c>
      <c r="AB56" s="56">
        <v>2</v>
      </c>
      <c r="AC56" s="70">
        <v>1</v>
      </c>
      <c r="AD56" s="56">
        <v>2</v>
      </c>
      <c r="AE56" s="57">
        <v>1</v>
      </c>
      <c r="AF56" s="56">
        <v>2</v>
      </c>
      <c r="AG56" s="148">
        <v>1</v>
      </c>
      <c r="AH56" s="56">
        <v>10</v>
      </c>
      <c r="AI56" s="57">
        <v>1</v>
      </c>
      <c r="AJ56" s="59">
        <v>8</v>
      </c>
      <c r="AK56" s="148">
        <v>1</v>
      </c>
      <c r="AL56" s="59">
        <v>6</v>
      </c>
      <c r="AM56" s="156" t="s">
        <v>199</v>
      </c>
      <c r="AN56" s="56">
        <v>3</v>
      </c>
      <c r="AO56" s="156" t="s">
        <v>61</v>
      </c>
      <c r="AP56" s="56">
        <v>4</v>
      </c>
      <c r="AQ56" s="148">
        <v>1</v>
      </c>
      <c r="AR56" s="58">
        <v>3</v>
      </c>
      <c r="AS56" s="247" t="s">
        <v>61</v>
      </c>
      <c r="AT56" s="56">
        <v>3</v>
      </c>
      <c r="AU56" s="156" t="s">
        <v>58</v>
      </c>
      <c r="AV56" s="56">
        <v>4</v>
      </c>
      <c r="AW56" s="156" t="s">
        <v>84</v>
      </c>
      <c r="AX56" s="56">
        <v>0</v>
      </c>
      <c r="AY56" s="156" t="s">
        <v>84</v>
      </c>
      <c r="AZ56" s="56">
        <v>0</v>
      </c>
      <c r="BA56" s="156" t="s">
        <v>137</v>
      </c>
      <c r="BB56" s="56">
        <v>1</v>
      </c>
      <c r="BC56" s="156" t="s">
        <v>58</v>
      </c>
      <c r="BD56" s="56">
        <v>2</v>
      </c>
      <c r="BE56" s="269" t="s">
        <v>66</v>
      </c>
      <c r="BF56" s="270"/>
      <c r="BG56" s="56" t="s">
        <v>66</v>
      </c>
      <c r="BH56" s="56"/>
      <c r="BI56" s="58">
        <f t="shared" si="56"/>
        <v>91.9805</v>
      </c>
      <c r="BJ56" s="156" t="s">
        <v>67</v>
      </c>
    </row>
    <row r="57" spans="1:62" s="1" customFormat="1" ht="29.25" customHeight="1">
      <c r="A57" s="64"/>
      <c r="B57" s="56" t="s">
        <v>243</v>
      </c>
      <c r="C57" s="57">
        <v>1</v>
      </c>
      <c r="D57" s="58">
        <v>4</v>
      </c>
      <c r="E57" s="59">
        <v>10.83</v>
      </c>
      <c r="F57" s="58">
        <v>2</v>
      </c>
      <c r="G57" s="57">
        <v>0.1467</v>
      </c>
      <c r="H57" s="58">
        <v>2</v>
      </c>
      <c r="I57" s="56">
        <v>0</v>
      </c>
      <c r="J57" s="56">
        <v>2</v>
      </c>
      <c r="K57" s="56" t="s">
        <v>69</v>
      </c>
      <c r="L57" s="56">
        <v>0</v>
      </c>
      <c r="M57" s="56" t="s">
        <v>69</v>
      </c>
      <c r="N57" s="56">
        <v>0</v>
      </c>
      <c r="O57" s="148">
        <v>1</v>
      </c>
      <c r="P57" s="58">
        <v>3</v>
      </c>
      <c r="Q57" s="163">
        <v>1</v>
      </c>
      <c r="R57" s="56">
        <v>3</v>
      </c>
      <c r="S57" s="148">
        <v>1</v>
      </c>
      <c r="T57" s="56">
        <v>10</v>
      </c>
      <c r="U57" s="148">
        <v>0.789</v>
      </c>
      <c r="V57" s="59">
        <f>5-(1-U57)*20</f>
        <v>0.7800000000000011</v>
      </c>
      <c r="W57" s="57">
        <v>0.437</v>
      </c>
      <c r="X57" s="59">
        <f aca="true" t="shared" si="68" ref="X57:X64">W57*5</f>
        <v>2.185</v>
      </c>
      <c r="Y57" s="59">
        <v>0</v>
      </c>
      <c r="Z57" s="56">
        <v>4</v>
      </c>
      <c r="AA57" s="156" t="s">
        <v>59</v>
      </c>
      <c r="AB57" s="56">
        <v>2</v>
      </c>
      <c r="AC57" s="70">
        <v>1</v>
      </c>
      <c r="AD57" s="56">
        <v>2</v>
      </c>
      <c r="AE57" s="57">
        <v>1</v>
      </c>
      <c r="AF57" s="56">
        <v>2</v>
      </c>
      <c r="AG57" s="148">
        <v>0.953</v>
      </c>
      <c r="AH57" s="56">
        <v>9.53</v>
      </c>
      <c r="AI57" s="57">
        <v>1</v>
      </c>
      <c r="AJ57" s="59">
        <v>8</v>
      </c>
      <c r="AK57" s="148">
        <v>0.2272</v>
      </c>
      <c r="AL57" s="59">
        <f>AK57*6</f>
        <v>1.3632</v>
      </c>
      <c r="AM57" s="56" t="s">
        <v>244</v>
      </c>
      <c r="AN57" s="56">
        <v>0</v>
      </c>
      <c r="AO57" s="56" t="s">
        <v>245</v>
      </c>
      <c r="AP57" s="56">
        <v>2</v>
      </c>
      <c r="AQ57" s="148">
        <v>1</v>
      </c>
      <c r="AR57" s="58">
        <v>3</v>
      </c>
      <c r="AS57" s="247" t="s">
        <v>61</v>
      </c>
      <c r="AT57" s="56">
        <v>3</v>
      </c>
      <c r="AU57" s="56" t="s">
        <v>58</v>
      </c>
      <c r="AV57" s="56">
        <v>4</v>
      </c>
      <c r="AW57" s="56" t="s">
        <v>185</v>
      </c>
      <c r="AX57" s="56">
        <v>2</v>
      </c>
      <c r="AY57" s="56" t="s">
        <v>246</v>
      </c>
      <c r="AZ57" s="56">
        <v>0</v>
      </c>
      <c r="BA57" s="56" t="s">
        <v>211</v>
      </c>
      <c r="BB57" s="56">
        <v>1</v>
      </c>
      <c r="BC57" s="56" t="s">
        <v>69</v>
      </c>
      <c r="BD57" s="56">
        <v>0</v>
      </c>
      <c r="BE57" s="269" t="s">
        <v>66</v>
      </c>
      <c r="BF57" s="270"/>
      <c r="BG57" s="56" t="s">
        <v>66</v>
      </c>
      <c r="BH57" s="56"/>
      <c r="BI57" s="58">
        <f t="shared" si="56"/>
        <v>72.85820000000001</v>
      </c>
      <c r="BJ57" s="56" t="s">
        <v>148</v>
      </c>
    </row>
    <row r="58" spans="1:62" s="1" customFormat="1" ht="29.25" customHeight="1">
      <c r="A58" s="64"/>
      <c r="B58" s="56" t="s">
        <v>247</v>
      </c>
      <c r="C58" s="116">
        <v>1</v>
      </c>
      <c r="D58" s="117">
        <v>4</v>
      </c>
      <c r="E58" s="118">
        <v>5.6</v>
      </c>
      <c r="F58" s="58">
        <v>2</v>
      </c>
      <c r="G58" s="116">
        <v>0.091</v>
      </c>
      <c r="H58" s="58">
        <v>2</v>
      </c>
      <c r="I58" s="56">
        <v>0</v>
      </c>
      <c r="J58" s="56">
        <v>2</v>
      </c>
      <c r="K58" s="156" t="s">
        <v>69</v>
      </c>
      <c r="L58" s="56">
        <v>0</v>
      </c>
      <c r="M58" s="156" t="s">
        <v>69</v>
      </c>
      <c r="N58" s="56">
        <v>0</v>
      </c>
      <c r="O58" s="170">
        <v>1</v>
      </c>
      <c r="P58" s="117">
        <v>3</v>
      </c>
      <c r="Q58" s="170">
        <v>0.982</v>
      </c>
      <c r="R58" s="157">
        <v>3</v>
      </c>
      <c r="S58" s="148">
        <v>1</v>
      </c>
      <c r="T58" s="56">
        <v>10</v>
      </c>
      <c r="U58" s="170">
        <v>0.72</v>
      </c>
      <c r="V58" s="199">
        <v>0</v>
      </c>
      <c r="W58" s="116">
        <v>1</v>
      </c>
      <c r="X58" s="199">
        <v>5</v>
      </c>
      <c r="Y58" s="199">
        <v>0.5848</v>
      </c>
      <c r="Z58" s="157">
        <v>0</v>
      </c>
      <c r="AA58" s="156" t="s">
        <v>59</v>
      </c>
      <c r="AB58" s="56">
        <v>2</v>
      </c>
      <c r="AC58" s="70">
        <v>1</v>
      </c>
      <c r="AD58" s="56">
        <v>2</v>
      </c>
      <c r="AE58" s="57">
        <v>1</v>
      </c>
      <c r="AF58" s="56">
        <v>2</v>
      </c>
      <c r="AG58" s="148">
        <v>1</v>
      </c>
      <c r="AH58" s="56">
        <v>10</v>
      </c>
      <c r="AI58" s="57">
        <v>1</v>
      </c>
      <c r="AJ58" s="59">
        <v>8</v>
      </c>
      <c r="AK58" s="148">
        <v>0.4375</v>
      </c>
      <c r="AL58" s="59">
        <f>AK58*6</f>
        <v>2.625</v>
      </c>
      <c r="AM58" s="156" t="s">
        <v>244</v>
      </c>
      <c r="AN58" s="56">
        <v>0</v>
      </c>
      <c r="AO58" s="156" t="s">
        <v>245</v>
      </c>
      <c r="AP58" s="56">
        <v>2</v>
      </c>
      <c r="AQ58" s="148">
        <v>1</v>
      </c>
      <c r="AR58" s="58">
        <v>3</v>
      </c>
      <c r="AS58" s="247" t="s">
        <v>61</v>
      </c>
      <c r="AT58" s="56">
        <v>3</v>
      </c>
      <c r="AU58" s="156" t="s">
        <v>58</v>
      </c>
      <c r="AV58" s="56">
        <v>4</v>
      </c>
      <c r="AW58" s="156" t="s">
        <v>185</v>
      </c>
      <c r="AX58" s="56">
        <v>2</v>
      </c>
      <c r="AY58" s="156" t="s">
        <v>246</v>
      </c>
      <c r="AZ58" s="56">
        <v>0</v>
      </c>
      <c r="BA58" s="156" t="s">
        <v>211</v>
      </c>
      <c r="BB58" s="56">
        <v>1</v>
      </c>
      <c r="BC58" s="156" t="s">
        <v>69</v>
      </c>
      <c r="BD58" s="56">
        <v>0</v>
      </c>
      <c r="BE58" s="269" t="s">
        <v>66</v>
      </c>
      <c r="BF58" s="270"/>
      <c r="BG58" s="56" t="s">
        <v>66</v>
      </c>
      <c r="BH58" s="56"/>
      <c r="BI58" s="58">
        <f t="shared" si="56"/>
        <v>72.625</v>
      </c>
      <c r="BJ58" s="56" t="s">
        <v>148</v>
      </c>
    </row>
    <row r="59" spans="1:62" s="1" customFormat="1" ht="29.25" customHeight="1">
      <c r="A59" s="64"/>
      <c r="B59" s="56" t="s">
        <v>248</v>
      </c>
      <c r="C59" s="57">
        <v>1</v>
      </c>
      <c r="D59" s="58">
        <v>4</v>
      </c>
      <c r="E59" s="118">
        <v>4.5</v>
      </c>
      <c r="F59" s="54">
        <f aca="true" t="shared" si="69" ref="F59:F62">E59/5.2*2</f>
        <v>1.7307692307692306</v>
      </c>
      <c r="G59" s="57">
        <v>0.135</v>
      </c>
      <c r="H59" s="58">
        <v>2</v>
      </c>
      <c r="I59" s="56">
        <v>0</v>
      </c>
      <c r="J59" s="56">
        <v>2</v>
      </c>
      <c r="K59" s="56" t="s">
        <v>58</v>
      </c>
      <c r="L59" s="56">
        <v>1</v>
      </c>
      <c r="M59" s="56" t="s">
        <v>58</v>
      </c>
      <c r="N59" s="56">
        <v>1</v>
      </c>
      <c r="O59" s="148">
        <v>1</v>
      </c>
      <c r="P59" s="58">
        <v>3</v>
      </c>
      <c r="Q59" s="148">
        <v>0.88</v>
      </c>
      <c r="R59" s="56">
        <v>3</v>
      </c>
      <c r="S59" s="148">
        <v>1</v>
      </c>
      <c r="T59" s="56">
        <v>10</v>
      </c>
      <c r="U59" s="170">
        <v>0.72</v>
      </c>
      <c r="V59" s="59">
        <v>0</v>
      </c>
      <c r="W59" s="57">
        <v>1</v>
      </c>
      <c r="X59" s="59">
        <v>5</v>
      </c>
      <c r="Y59" s="59">
        <v>0</v>
      </c>
      <c r="Z59" s="56">
        <v>4</v>
      </c>
      <c r="AA59" s="56" t="s">
        <v>249</v>
      </c>
      <c r="AB59" s="56">
        <v>2</v>
      </c>
      <c r="AC59" s="70">
        <v>1</v>
      </c>
      <c r="AD59" s="56">
        <v>2</v>
      </c>
      <c r="AE59" s="57">
        <v>1</v>
      </c>
      <c r="AF59" s="56">
        <v>2</v>
      </c>
      <c r="AG59" s="148">
        <v>1</v>
      </c>
      <c r="AH59" s="56">
        <v>10</v>
      </c>
      <c r="AI59" s="57">
        <v>1</v>
      </c>
      <c r="AJ59" s="59">
        <v>8</v>
      </c>
      <c r="AK59" s="148">
        <v>1</v>
      </c>
      <c r="AL59" s="59">
        <v>6</v>
      </c>
      <c r="AM59" s="56" t="s">
        <v>250</v>
      </c>
      <c r="AN59" s="56">
        <v>0</v>
      </c>
      <c r="AO59" s="157" t="s">
        <v>251</v>
      </c>
      <c r="AP59" s="56">
        <v>4</v>
      </c>
      <c r="AQ59" s="148">
        <v>1</v>
      </c>
      <c r="AR59" s="58">
        <v>3</v>
      </c>
      <c r="AS59" s="56" t="s">
        <v>252</v>
      </c>
      <c r="AT59" s="56">
        <v>3</v>
      </c>
      <c r="AU59" s="157" t="s">
        <v>253</v>
      </c>
      <c r="AV59" s="56">
        <v>4</v>
      </c>
      <c r="AW59" s="157" t="s">
        <v>254</v>
      </c>
      <c r="AX59" s="56">
        <v>4</v>
      </c>
      <c r="AY59" s="260" t="s">
        <v>255</v>
      </c>
      <c r="AZ59" s="56">
        <v>1.5</v>
      </c>
      <c r="BA59" s="261" t="s">
        <v>256</v>
      </c>
      <c r="BB59" s="56">
        <v>1.8</v>
      </c>
      <c r="BC59" s="56" t="s">
        <v>58</v>
      </c>
      <c r="BD59" s="56">
        <v>2</v>
      </c>
      <c r="BE59" s="269" t="s">
        <v>66</v>
      </c>
      <c r="BF59" s="270"/>
      <c r="BG59" s="56" t="s">
        <v>66</v>
      </c>
      <c r="BH59" s="56"/>
      <c r="BI59" s="58">
        <f t="shared" si="56"/>
        <v>90.03076923076922</v>
      </c>
      <c r="BJ59" s="69" t="s">
        <v>67</v>
      </c>
    </row>
    <row r="60" spans="1:62" s="1" customFormat="1" ht="29.25" customHeight="1">
      <c r="A60" s="75"/>
      <c r="B60" s="60" t="s">
        <v>257</v>
      </c>
      <c r="C60" s="119">
        <v>1</v>
      </c>
      <c r="D60" s="120">
        <v>4</v>
      </c>
      <c r="E60" s="121">
        <v>2.9</v>
      </c>
      <c r="F60" s="62">
        <f t="shared" si="69"/>
        <v>1.1153846153846154</v>
      </c>
      <c r="G60" s="119">
        <v>0.04</v>
      </c>
      <c r="H60" s="62">
        <f>G60/0.08*2</f>
        <v>1</v>
      </c>
      <c r="I60" s="171">
        <v>0</v>
      </c>
      <c r="J60" s="171">
        <v>2</v>
      </c>
      <c r="K60" s="171" t="s">
        <v>58</v>
      </c>
      <c r="L60" s="171">
        <v>1</v>
      </c>
      <c r="M60" s="171" t="s">
        <v>58</v>
      </c>
      <c r="N60" s="171">
        <v>1</v>
      </c>
      <c r="O60" s="172">
        <v>0.9024</v>
      </c>
      <c r="P60" s="62">
        <f>O60*3</f>
        <v>2.7072</v>
      </c>
      <c r="Q60" s="172">
        <v>1</v>
      </c>
      <c r="R60" s="200">
        <v>3</v>
      </c>
      <c r="S60" s="201">
        <v>1</v>
      </c>
      <c r="T60" s="200">
        <v>10</v>
      </c>
      <c r="U60" s="201">
        <v>0.724</v>
      </c>
      <c r="V60" s="121">
        <v>0</v>
      </c>
      <c r="W60" s="201">
        <v>0.35</v>
      </c>
      <c r="X60" s="85">
        <f t="shared" si="68"/>
        <v>1.75</v>
      </c>
      <c r="Y60" s="121">
        <v>0</v>
      </c>
      <c r="Z60" s="200">
        <v>4</v>
      </c>
      <c r="AA60" s="216" t="s">
        <v>59</v>
      </c>
      <c r="AB60" s="200">
        <v>2</v>
      </c>
      <c r="AC60" s="77">
        <v>1</v>
      </c>
      <c r="AD60" s="200">
        <v>2</v>
      </c>
      <c r="AE60" s="61">
        <v>1</v>
      </c>
      <c r="AF60" s="200">
        <v>2</v>
      </c>
      <c r="AG60" s="201">
        <v>1</v>
      </c>
      <c r="AH60" s="200">
        <v>10</v>
      </c>
      <c r="AI60" s="119">
        <v>1</v>
      </c>
      <c r="AJ60" s="121">
        <v>8</v>
      </c>
      <c r="AK60" s="201">
        <v>1</v>
      </c>
      <c r="AL60" s="121">
        <v>6</v>
      </c>
      <c r="AM60" s="216" t="s">
        <v>85</v>
      </c>
      <c r="AN60" s="200">
        <v>3</v>
      </c>
      <c r="AO60" s="216" t="s">
        <v>61</v>
      </c>
      <c r="AP60" s="200">
        <v>4</v>
      </c>
      <c r="AQ60" s="201">
        <v>1</v>
      </c>
      <c r="AR60" s="120">
        <v>3</v>
      </c>
      <c r="AS60" s="248" t="s">
        <v>61</v>
      </c>
      <c r="AT60" s="200">
        <v>3</v>
      </c>
      <c r="AU60" s="216" t="s">
        <v>86</v>
      </c>
      <c r="AV60" s="200">
        <v>3.5</v>
      </c>
      <c r="AW60" s="200" t="s">
        <v>258</v>
      </c>
      <c r="AX60" s="200">
        <v>2</v>
      </c>
      <c r="AY60" s="200" t="s">
        <v>259</v>
      </c>
      <c r="AZ60" s="200">
        <v>1.6</v>
      </c>
      <c r="BA60" s="200" t="s">
        <v>260</v>
      </c>
      <c r="BB60" s="200">
        <v>1.8</v>
      </c>
      <c r="BC60" s="216" t="s">
        <v>69</v>
      </c>
      <c r="BD60" s="200">
        <v>0</v>
      </c>
      <c r="BE60" s="61" t="s">
        <v>66</v>
      </c>
      <c r="BF60" s="60"/>
      <c r="BG60" s="60" t="s">
        <v>66</v>
      </c>
      <c r="BH60" s="200"/>
      <c r="BI60" s="62">
        <f t="shared" si="56"/>
        <v>83.4725846153846</v>
      </c>
      <c r="BJ60" s="200" t="s">
        <v>82</v>
      </c>
    </row>
    <row r="61" spans="1:62" s="1" customFormat="1" ht="29.25" customHeight="1">
      <c r="A61" s="75">
        <v>10</v>
      </c>
      <c r="B61" s="47" t="s">
        <v>261</v>
      </c>
      <c r="C61" s="83"/>
      <c r="D61" s="84">
        <f aca="true" t="shared" si="70" ref="D61:H61">SUM(D62:D66)/5</f>
        <v>3.3332</v>
      </c>
      <c r="E61" s="85"/>
      <c r="F61" s="84">
        <v>1.8615384615384614</v>
      </c>
      <c r="G61" s="83"/>
      <c r="H61" s="84">
        <f t="shared" si="70"/>
        <v>2</v>
      </c>
      <c r="I61" s="75"/>
      <c r="J61" s="84">
        <f aca="true" t="shared" si="71" ref="J61:N61">SUM(J62:J66)/5</f>
        <v>2</v>
      </c>
      <c r="K61" s="75"/>
      <c r="L61" s="84">
        <f t="shared" si="71"/>
        <v>1</v>
      </c>
      <c r="M61" s="75"/>
      <c r="N61" s="84">
        <f t="shared" si="71"/>
        <v>1</v>
      </c>
      <c r="O61" s="155"/>
      <c r="P61" s="84">
        <f aca="true" t="shared" si="72" ref="P61:T61">SUM(P62:P66)/5</f>
        <v>3</v>
      </c>
      <c r="Q61" s="155"/>
      <c r="R61" s="84">
        <f t="shared" si="72"/>
        <v>3</v>
      </c>
      <c r="S61" s="155"/>
      <c r="T61" s="84">
        <f t="shared" si="72"/>
        <v>10</v>
      </c>
      <c r="U61" s="155"/>
      <c r="V61" s="85">
        <f aca="true" t="shared" si="73" ref="V61:Z61">SUM(V62:V66)/5</f>
        <v>5</v>
      </c>
      <c r="W61" s="83"/>
      <c r="X61" s="84">
        <f t="shared" si="73"/>
        <v>3.252</v>
      </c>
      <c r="Y61" s="85"/>
      <c r="Z61" s="84">
        <f t="shared" si="73"/>
        <v>4</v>
      </c>
      <c r="AA61" s="75"/>
      <c r="AB61" s="84">
        <f aca="true" t="shared" si="74" ref="AB61:AF61">SUM(AB62:AB66)/5</f>
        <v>2</v>
      </c>
      <c r="AC61" s="83"/>
      <c r="AD61" s="84">
        <f t="shared" si="74"/>
        <v>2</v>
      </c>
      <c r="AE61" s="75"/>
      <c r="AF61" s="84">
        <f t="shared" si="74"/>
        <v>2</v>
      </c>
      <c r="AG61" s="155"/>
      <c r="AH61" s="84">
        <f aca="true" t="shared" si="75" ref="AH61:AL61">SUM(AH62:AH66)/5</f>
        <v>10</v>
      </c>
      <c r="AI61" s="83"/>
      <c r="AJ61" s="85">
        <f t="shared" si="75"/>
        <v>8</v>
      </c>
      <c r="AK61" s="155"/>
      <c r="AL61" s="84">
        <f t="shared" si="75"/>
        <v>6</v>
      </c>
      <c r="AM61" s="75"/>
      <c r="AN61" s="84">
        <f aca="true" t="shared" si="76" ref="AN61:AR61">SUM(AN62:AN66)/5</f>
        <v>3</v>
      </c>
      <c r="AO61" s="75"/>
      <c r="AP61" s="84">
        <f t="shared" si="76"/>
        <v>4</v>
      </c>
      <c r="AQ61" s="155"/>
      <c r="AR61" s="84">
        <f t="shared" si="76"/>
        <v>3</v>
      </c>
      <c r="AS61" s="75"/>
      <c r="AT61" s="84">
        <f aca="true" t="shared" si="77" ref="AT61:AX61">SUM(AT62:AT66)/5</f>
        <v>3</v>
      </c>
      <c r="AU61" s="75"/>
      <c r="AV61" s="84">
        <f t="shared" si="77"/>
        <v>3.7</v>
      </c>
      <c r="AW61" s="75"/>
      <c r="AX61" s="84">
        <f t="shared" si="77"/>
        <v>2.2</v>
      </c>
      <c r="AY61" s="75"/>
      <c r="AZ61" s="84">
        <f aca="true" t="shared" si="78" ref="AZ61:BD61">SUM(AZ62:AZ66)/5</f>
        <v>1</v>
      </c>
      <c r="BA61" s="75"/>
      <c r="BB61" s="84">
        <f t="shared" si="78"/>
        <v>1</v>
      </c>
      <c r="BC61" s="75"/>
      <c r="BD61" s="84">
        <f t="shared" si="78"/>
        <v>0.8</v>
      </c>
      <c r="BE61" s="83"/>
      <c r="BF61" s="75"/>
      <c r="BG61" s="75"/>
      <c r="BH61" s="75"/>
      <c r="BI61" s="267">
        <f t="shared" si="56"/>
        <v>91.14673846153848</v>
      </c>
      <c r="BJ61" s="75" t="s">
        <v>67</v>
      </c>
    </row>
    <row r="62" spans="1:62" s="8" customFormat="1" ht="29.25" customHeight="1">
      <c r="A62" s="122"/>
      <c r="B62" s="123" t="s">
        <v>262</v>
      </c>
      <c r="C62" s="124">
        <v>0.993</v>
      </c>
      <c r="D62" s="100">
        <f aca="true" t="shared" si="79" ref="D62:D66">4-(1-C62)*100*0.2</f>
        <v>3.86</v>
      </c>
      <c r="E62" s="125">
        <v>3.4</v>
      </c>
      <c r="F62" s="54">
        <f>E62/5.2*2</f>
        <v>1.3076923076923077</v>
      </c>
      <c r="G62" s="124">
        <v>0.09</v>
      </c>
      <c r="H62" s="126">
        <v>2</v>
      </c>
      <c r="I62" s="173">
        <v>0</v>
      </c>
      <c r="J62" s="123">
        <v>2</v>
      </c>
      <c r="K62" s="123" t="s">
        <v>58</v>
      </c>
      <c r="L62" s="123">
        <v>1</v>
      </c>
      <c r="M62" s="123" t="s">
        <v>58</v>
      </c>
      <c r="N62" s="123">
        <v>1</v>
      </c>
      <c r="O62" s="174">
        <v>1</v>
      </c>
      <c r="P62" s="126">
        <v>3</v>
      </c>
      <c r="Q62" s="174">
        <v>0.85</v>
      </c>
      <c r="R62" s="123">
        <v>3</v>
      </c>
      <c r="S62" s="174">
        <v>1</v>
      </c>
      <c r="T62" s="123">
        <v>10</v>
      </c>
      <c r="U62" s="174">
        <v>1</v>
      </c>
      <c r="V62" s="125">
        <v>5</v>
      </c>
      <c r="W62" s="124">
        <v>0.525</v>
      </c>
      <c r="X62" s="101">
        <f t="shared" si="68"/>
        <v>2.625</v>
      </c>
      <c r="Y62" s="125">
        <v>0</v>
      </c>
      <c r="Z62" s="123">
        <v>4</v>
      </c>
      <c r="AA62" s="79" t="s">
        <v>59</v>
      </c>
      <c r="AB62" s="123">
        <v>2</v>
      </c>
      <c r="AC62" s="102">
        <v>1</v>
      </c>
      <c r="AD62" s="123">
        <v>2</v>
      </c>
      <c r="AE62" s="99">
        <v>1</v>
      </c>
      <c r="AF62" s="123">
        <v>2</v>
      </c>
      <c r="AG62" s="174">
        <v>1</v>
      </c>
      <c r="AH62" s="123">
        <v>10</v>
      </c>
      <c r="AI62" s="124">
        <v>1</v>
      </c>
      <c r="AJ62" s="125">
        <v>8</v>
      </c>
      <c r="AK62" s="174">
        <v>1</v>
      </c>
      <c r="AL62" s="125">
        <v>6</v>
      </c>
      <c r="AM62" s="174" t="s">
        <v>263</v>
      </c>
      <c r="AN62" s="123">
        <v>3</v>
      </c>
      <c r="AO62" s="98" t="s">
        <v>61</v>
      </c>
      <c r="AP62" s="123">
        <v>4</v>
      </c>
      <c r="AQ62" s="174">
        <v>1</v>
      </c>
      <c r="AR62" s="126">
        <v>3</v>
      </c>
      <c r="AS62" s="123" t="s">
        <v>245</v>
      </c>
      <c r="AT62" s="123">
        <v>3</v>
      </c>
      <c r="AU62" s="131" t="s">
        <v>264</v>
      </c>
      <c r="AV62" s="123">
        <v>3.5</v>
      </c>
      <c r="AW62" s="228" t="s">
        <v>265</v>
      </c>
      <c r="AX62" s="215">
        <v>3</v>
      </c>
      <c r="AY62" s="262" t="s">
        <v>137</v>
      </c>
      <c r="AZ62" s="123">
        <v>1</v>
      </c>
      <c r="BA62" s="262" t="s">
        <v>211</v>
      </c>
      <c r="BB62" s="123">
        <v>1</v>
      </c>
      <c r="BC62" s="123" t="s">
        <v>69</v>
      </c>
      <c r="BD62" s="123">
        <v>0</v>
      </c>
      <c r="BE62" s="276" t="s">
        <v>66</v>
      </c>
      <c r="BF62" s="277"/>
      <c r="BG62" s="277" t="s">
        <v>66</v>
      </c>
      <c r="BH62" s="278"/>
      <c r="BI62" s="54">
        <f t="shared" si="56"/>
        <v>90.2926923076923</v>
      </c>
      <c r="BJ62" s="279" t="s">
        <v>67</v>
      </c>
    </row>
    <row r="63" spans="1:62" s="8" customFormat="1" ht="29.25" customHeight="1">
      <c r="A63" s="122"/>
      <c r="B63" s="127" t="s">
        <v>266</v>
      </c>
      <c r="C63" s="128">
        <v>0.99</v>
      </c>
      <c r="D63" s="100">
        <f t="shared" si="79"/>
        <v>3.8</v>
      </c>
      <c r="E63" s="129">
        <v>5.7</v>
      </c>
      <c r="F63" s="130">
        <v>2</v>
      </c>
      <c r="G63" s="128">
        <v>0.08</v>
      </c>
      <c r="H63" s="130">
        <v>2</v>
      </c>
      <c r="I63" s="127">
        <v>0</v>
      </c>
      <c r="J63" s="127">
        <v>2</v>
      </c>
      <c r="K63" s="127" t="s">
        <v>58</v>
      </c>
      <c r="L63" s="127">
        <v>1</v>
      </c>
      <c r="M63" s="127" t="s">
        <v>58</v>
      </c>
      <c r="N63" s="127">
        <v>1</v>
      </c>
      <c r="O63" s="175">
        <v>1</v>
      </c>
      <c r="P63" s="130">
        <v>3</v>
      </c>
      <c r="Q63" s="175">
        <v>0.823</v>
      </c>
      <c r="R63" s="127">
        <v>3</v>
      </c>
      <c r="S63" s="175">
        <v>1</v>
      </c>
      <c r="T63" s="127">
        <v>10</v>
      </c>
      <c r="U63" s="175">
        <v>1</v>
      </c>
      <c r="V63" s="202">
        <v>5</v>
      </c>
      <c r="W63" s="128">
        <v>0.27699999999999997</v>
      </c>
      <c r="X63" s="101">
        <f t="shared" si="68"/>
        <v>1.3849999999999998</v>
      </c>
      <c r="Y63" s="202">
        <v>0</v>
      </c>
      <c r="Z63" s="127">
        <v>4</v>
      </c>
      <c r="AA63" s="79" t="s">
        <v>59</v>
      </c>
      <c r="AB63" s="127">
        <v>2</v>
      </c>
      <c r="AC63" s="102">
        <v>1</v>
      </c>
      <c r="AD63" s="127">
        <v>2</v>
      </c>
      <c r="AE63" s="99">
        <v>1</v>
      </c>
      <c r="AF63" s="127">
        <v>2</v>
      </c>
      <c r="AG63" s="175">
        <v>1</v>
      </c>
      <c r="AH63" s="127">
        <v>10</v>
      </c>
      <c r="AI63" s="128">
        <v>1</v>
      </c>
      <c r="AJ63" s="202">
        <v>8</v>
      </c>
      <c r="AK63" s="175">
        <v>1</v>
      </c>
      <c r="AL63" s="202">
        <v>6</v>
      </c>
      <c r="AM63" s="127" t="s">
        <v>263</v>
      </c>
      <c r="AN63" s="127">
        <v>3</v>
      </c>
      <c r="AO63" s="98" t="s">
        <v>61</v>
      </c>
      <c r="AP63" s="127">
        <v>4</v>
      </c>
      <c r="AQ63" s="175">
        <v>1</v>
      </c>
      <c r="AR63" s="130">
        <v>3</v>
      </c>
      <c r="AS63" s="127" t="s">
        <v>245</v>
      </c>
      <c r="AT63" s="127">
        <v>3</v>
      </c>
      <c r="AU63" s="131" t="s">
        <v>264</v>
      </c>
      <c r="AV63" s="127">
        <v>3.5</v>
      </c>
      <c r="AW63" s="131" t="s">
        <v>267</v>
      </c>
      <c r="AX63" s="131">
        <v>2</v>
      </c>
      <c r="AY63" s="127" t="s">
        <v>137</v>
      </c>
      <c r="AZ63" s="127">
        <v>1</v>
      </c>
      <c r="BA63" s="127" t="s">
        <v>211</v>
      </c>
      <c r="BB63" s="127">
        <v>1</v>
      </c>
      <c r="BC63" s="127" t="s">
        <v>69</v>
      </c>
      <c r="BD63" s="127">
        <v>0</v>
      </c>
      <c r="BE63" s="99" t="s">
        <v>66</v>
      </c>
      <c r="BF63" s="98"/>
      <c r="BG63" s="98" t="s">
        <v>66</v>
      </c>
      <c r="BH63" s="280"/>
      <c r="BI63" s="58">
        <f t="shared" si="56"/>
        <v>88.685</v>
      </c>
      <c r="BJ63" s="131" t="s">
        <v>82</v>
      </c>
    </row>
    <row r="64" spans="1:62" s="8" customFormat="1" ht="29.25" customHeight="1">
      <c r="A64" s="122"/>
      <c r="B64" s="131" t="s">
        <v>268</v>
      </c>
      <c r="C64" s="132">
        <v>0.991</v>
      </c>
      <c r="D64" s="100">
        <f t="shared" si="79"/>
        <v>3.82</v>
      </c>
      <c r="E64" s="129">
        <v>5.52</v>
      </c>
      <c r="F64" s="133">
        <v>2</v>
      </c>
      <c r="G64" s="132">
        <v>0.09759999999999999</v>
      </c>
      <c r="H64" s="133">
        <v>2</v>
      </c>
      <c r="I64" s="131">
        <v>0</v>
      </c>
      <c r="J64" s="131">
        <v>2</v>
      </c>
      <c r="K64" s="131" t="s">
        <v>58</v>
      </c>
      <c r="L64" s="131">
        <v>1</v>
      </c>
      <c r="M64" s="131" t="s">
        <v>58</v>
      </c>
      <c r="N64" s="131">
        <v>1</v>
      </c>
      <c r="O64" s="176">
        <v>1</v>
      </c>
      <c r="P64" s="133">
        <v>3</v>
      </c>
      <c r="Q64" s="176">
        <v>0.81</v>
      </c>
      <c r="R64" s="131">
        <v>3</v>
      </c>
      <c r="S64" s="176">
        <v>1</v>
      </c>
      <c r="T64" s="131">
        <v>10</v>
      </c>
      <c r="U64" s="176">
        <v>1</v>
      </c>
      <c r="V64" s="129">
        <v>5</v>
      </c>
      <c r="W64" s="132">
        <v>0.45</v>
      </c>
      <c r="X64" s="101">
        <f t="shared" si="68"/>
        <v>2.25</v>
      </c>
      <c r="Y64" s="129">
        <v>0</v>
      </c>
      <c r="Z64" s="131">
        <v>4</v>
      </c>
      <c r="AA64" s="79" t="s">
        <v>59</v>
      </c>
      <c r="AB64" s="131">
        <v>2</v>
      </c>
      <c r="AC64" s="102">
        <v>1</v>
      </c>
      <c r="AD64" s="131">
        <v>2</v>
      </c>
      <c r="AE64" s="99">
        <v>1</v>
      </c>
      <c r="AF64" s="131">
        <v>2</v>
      </c>
      <c r="AG64" s="176">
        <v>1</v>
      </c>
      <c r="AH64" s="131">
        <v>10</v>
      </c>
      <c r="AI64" s="132">
        <v>1</v>
      </c>
      <c r="AJ64" s="129">
        <v>8</v>
      </c>
      <c r="AK64" s="176">
        <v>1</v>
      </c>
      <c r="AL64" s="129">
        <v>6</v>
      </c>
      <c r="AM64" s="131" t="s">
        <v>263</v>
      </c>
      <c r="AN64" s="131">
        <v>3</v>
      </c>
      <c r="AO64" s="98" t="s">
        <v>61</v>
      </c>
      <c r="AP64" s="131">
        <v>4</v>
      </c>
      <c r="AQ64" s="176">
        <v>1</v>
      </c>
      <c r="AR64" s="133">
        <v>3</v>
      </c>
      <c r="AS64" s="131" t="s">
        <v>245</v>
      </c>
      <c r="AT64" s="131">
        <v>3</v>
      </c>
      <c r="AU64" s="131" t="s">
        <v>264</v>
      </c>
      <c r="AV64" s="131">
        <v>3.5</v>
      </c>
      <c r="AW64" s="131" t="s">
        <v>267</v>
      </c>
      <c r="AX64" s="131">
        <v>2</v>
      </c>
      <c r="AY64" s="131" t="s">
        <v>137</v>
      </c>
      <c r="AZ64" s="131">
        <v>1</v>
      </c>
      <c r="BA64" s="131" t="s">
        <v>211</v>
      </c>
      <c r="BB64" s="131">
        <v>1</v>
      </c>
      <c r="BC64" s="131" t="s">
        <v>69</v>
      </c>
      <c r="BD64" s="131">
        <v>0</v>
      </c>
      <c r="BE64" s="99" t="s">
        <v>66</v>
      </c>
      <c r="BF64" s="98"/>
      <c r="BG64" s="98" t="s">
        <v>66</v>
      </c>
      <c r="BH64" s="280"/>
      <c r="BI64" s="58">
        <f t="shared" si="56"/>
        <v>89.57</v>
      </c>
      <c r="BJ64" s="131" t="s">
        <v>82</v>
      </c>
    </row>
    <row r="65" spans="1:62" s="8" customFormat="1" ht="29.25" customHeight="1">
      <c r="A65" s="122"/>
      <c r="B65" s="127" t="s">
        <v>269</v>
      </c>
      <c r="C65" s="128">
        <v>0.9612</v>
      </c>
      <c r="D65" s="100">
        <f t="shared" si="79"/>
        <v>3.224000000000001</v>
      </c>
      <c r="E65" s="129">
        <v>8.5</v>
      </c>
      <c r="F65" s="130">
        <v>2</v>
      </c>
      <c r="G65" s="128">
        <v>0.095</v>
      </c>
      <c r="H65" s="130">
        <v>2</v>
      </c>
      <c r="I65" s="127">
        <v>0</v>
      </c>
      <c r="J65" s="127">
        <v>2</v>
      </c>
      <c r="K65" s="127" t="s">
        <v>58</v>
      </c>
      <c r="L65" s="127">
        <v>1</v>
      </c>
      <c r="M65" s="127" t="s">
        <v>58</v>
      </c>
      <c r="N65" s="127">
        <v>1</v>
      </c>
      <c r="O65" s="175">
        <v>1</v>
      </c>
      <c r="P65" s="130">
        <v>3</v>
      </c>
      <c r="Q65" s="175">
        <v>0.83</v>
      </c>
      <c r="R65" s="127">
        <v>3</v>
      </c>
      <c r="S65" s="176">
        <v>1</v>
      </c>
      <c r="T65" s="127">
        <v>10</v>
      </c>
      <c r="U65" s="175">
        <v>1</v>
      </c>
      <c r="V65" s="202">
        <v>5</v>
      </c>
      <c r="W65" s="128">
        <v>1</v>
      </c>
      <c r="X65" s="202">
        <v>5</v>
      </c>
      <c r="Y65" s="202">
        <v>0</v>
      </c>
      <c r="Z65" s="127">
        <v>4</v>
      </c>
      <c r="AA65" s="79" t="s">
        <v>59</v>
      </c>
      <c r="AB65" s="127">
        <v>2</v>
      </c>
      <c r="AC65" s="102">
        <v>1</v>
      </c>
      <c r="AD65" s="127">
        <v>2</v>
      </c>
      <c r="AE65" s="99">
        <v>1</v>
      </c>
      <c r="AF65" s="127">
        <v>2</v>
      </c>
      <c r="AG65" s="175">
        <v>1</v>
      </c>
      <c r="AH65" s="127">
        <v>10</v>
      </c>
      <c r="AI65" s="128">
        <v>1</v>
      </c>
      <c r="AJ65" s="202">
        <v>8</v>
      </c>
      <c r="AK65" s="175">
        <v>1</v>
      </c>
      <c r="AL65" s="202">
        <v>6</v>
      </c>
      <c r="AM65" s="127" t="s">
        <v>263</v>
      </c>
      <c r="AN65" s="127">
        <v>3</v>
      </c>
      <c r="AO65" s="98" t="s">
        <v>61</v>
      </c>
      <c r="AP65" s="127">
        <v>4</v>
      </c>
      <c r="AQ65" s="175">
        <v>1</v>
      </c>
      <c r="AR65" s="130">
        <v>3</v>
      </c>
      <c r="AS65" s="127" t="s">
        <v>245</v>
      </c>
      <c r="AT65" s="127">
        <v>3</v>
      </c>
      <c r="AU65" s="127" t="s">
        <v>58</v>
      </c>
      <c r="AV65" s="127">
        <v>4</v>
      </c>
      <c r="AW65" s="131" t="s">
        <v>267</v>
      </c>
      <c r="AX65" s="131">
        <v>2</v>
      </c>
      <c r="AY65" s="127" t="s">
        <v>137</v>
      </c>
      <c r="AZ65" s="127">
        <v>1</v>
      </c>
      <c r="BA65" s="127" t="s">
        <v>211</v>
      </c>
      <c r="BB65" s="127">
        <v>1</v>
      </c>
      <c r="BC65" s="127" t="s">
        <v>58</v>
      </c>
      <c r="BD65" s="127">
        <v>2</v>
      </c>
      <c r="BE65" s="99" t="s">
        <v>66</v>
      </c>
      <c r="BF65" s="98"/>
      <c r="BG65" s="98" t="s">
        <v>66</v>
      </c>
      <c r="BH65" s="280"/>
      <c r="BI65" s="58">
        <f t="shared" si="56"/>
        <v>94.224</v>
      </c>
      <c r="BJ65" s="127" t="s">
        <v>67</v>
      </c>
    </row>
    <row r="66" spans="1:62" s="8" customFormat="1" ht="29.25" customHeight="1">
      <c r="A66" s="281"/>
      <c r="B66" s="235" t="s">
        <v>270</v>
      </c>
      <c r="C66" s="282">
        <v>0.8981</v>
      </c>
      <c r="D66" s="111">
        <f t="shared" si="79"/>
        <v>1.9620000000000002</v>
      </c>
      <c r="E66" s="283">
        <v>8.5</v>
      </c>
      <c r="F66" s="284">
        <v>2</v>
      </c>
      <c r="G66" s="282">
        <v>0.11</v>
      </c>
      <c r="H66" s="284">
        <v>2</v>
      </c>
      <c r="I66" s="235">
        <v>0</v>
      </c>
      <c r="J66" s="235">
        <v>2</v>
      </c>
      <c r="K66" s="235" t="s">
        <v>58</v>
      </c>
      <c r="L66" s="235">
        <v>1</v>
      </c>
      <c r="M66" s="235" t="s">
        <v>58</v>
      </c>
      <c r="N66" s="235">
        <v>1</v>
      </c>
      <c r="O66" s="234">
        <v>1</v>
      </c>
      <c r="P66" s="284">
        <v>3</v>
      </c>
      <c r="Q66" s="234">
        <v>0.806</v>
      </c>
      <c r="R66" s="235">
        <v>3</v>
      </c>
      <c r="S66" s="234">
        <v>1</v>
      </c>
      <c r="T66" s="235">
        <v>10</v>
      </c>
      <c r="U66" s="234">
        <v>1</v>
      </c>
      <c r="V66" s="350">
        <v>5</v>
      </c>
      <c r="W66" s="282">
        <v>1</v>
      </c>
      <c r="X66" s="350">
        <v>5</v>
      </c>
      <c r="Y66" s="350">
        <v>0</v>
      </c>
      <c r="Z66" s="235">
        <v>4</v>
      </c>
      <c r="AA66" s="75" t="s">
        <v>59</v>
      </c>
      <c r="AB66" s="235">
        <v>2</v>
      </c>
      <c r="AC66" s="360">
        <v>1</v>
      </c>
      <c r="AD66" s="235">
        <v>2</v>
      </c>
      <c r="AE66" s="110">
        <v>1</v>
      </c>
      <c r="AF66" s="235">
        <v>2</v>
      </c>
      <c r="AG66" s="234">
        <v>1</v>
      </c>
      <c r="AH66" s="235">
        <v>10</v>
      </c>
      <c r="AI66" s="282">
        <v>1</v>
      </c>
      <c r="AJ66" s="350">
        <v>8</v>
      </c>
      <c r="AK66" s="234">
        <v>1</v>
      </c>
      <c r="AL66" s="350">
        <v>6</v>
      </c>
      <c r="AM66" s="235" t="s">
        <v>263</v>
      </c>
      <c r="AN66" s="235">
        <v>3</v>
      </c>
      <c r="AO66" s="109" t="s">
        <v>61</v>
      </c>
      <c r="AP66" s="235">
        <v>4</v>
      </c>
      <c r="AQ66" s="234">
        <v>1</v>
      </c>
      <c r="AR66" s="284">
        <v>3</v>
      </c>
      <c r="AS66" s="235" t="s">
        <v>62</v>
      </c>
      <c r="AT66" s="235">
        <v>3</v>
      </c>
      <c r="AU66" s="235" t="s">
        <v>58</v>
      </c>
      <c r="AV66" s="235">
        <v>4</v>
      </c>
      <c r="AW66" s="302" t="s">
        <v>62</v>
      </c>
      <c r="AX66" s="302">
        <v>2</v>
      </c>
      <c r="AY66" s="235" t="s">
        <v>137</v>
      </c>
      <c r="AZ66" s="235">
        <v>1</v>
      </c>
      <c r="BA66" s="235" t="s">
        <v>211</v>
      </c>
      <c r="BB66" s="235">
        <v>1</v>
      </c>
      <c r="BC66" s="235" t="s">
        <v>58</v>
      </c>
      <c r="BD66" s="235">
        <v>2</v>
      </c>
      <c r="BE66" s="110" t="s">
        <v>66</v>
      </c>
      <c r="BF66" s="109"/>
      <c r="BG66" s="109" t="s">
        <v>66</v>
      </c>
      <c r="BH66" s="399"/>
      <c r="BI66" s="62">
        <f t="shared" si="56"/>
        <v>92.962</v>
      </c>
      <c r="BJ66" s="235" t="s">
        <v>67</v>
      </c>
    </row>
    <row r="67" spans="1:62" s="1" customFormat="1" ht="29.25" customHeight="1">
      <c r="A67" s="75">
        <v>11</v>
      </c>
      <c r="B67" s="47" t="s">
        <v>271</v>
      </c>
      <c r="C67" s="83"/>
      <c r="D67" s="84">
        <f aca="true" t="shared" si="80" ref="D67:H67">SUM(D68:D74)/7</f>
        <v>4</v>
      </c>
      <c r="E67" s="85"/>
      <c r="F67" s="84">
        <f t="shared" si="80"/>
        <v>1.8087912087912088</v>
      </c>
      <c r="G67" s="83"/>
      <c r="H67" s="84">
        <f t="shared" si="80"/>
        <v>1.6342857142857141</v>
      </c>
      <c r="I67" s="75"/>
      <c r="J67" s="84">
        <f aca="true" t="shared" si="81" ref="J67:N67">SUM(J68:J74)/7</f>
        <v>2</v>
      </c>
      <c r="K67" s="75"/>
      <c r="L67" s="84">
        <f t="shared" si="81"/>
        <v>1</v>
      </c>
      <c r="M67" s="75"/>
      <c r="N67" s="84">
        <f t="shared" si="81"/>
        <v>1</v>
      </c>
      <c r="O67" s="155"/>
      <c r="P67" s="84">
        <f aca="true" t="shared" si="82" ref="P67:T67">SUM(P68:P74)/7</f>
        <v>2.9829857142857144</v>
      </c>
      <c r="Q67" s="155"/>
      <c r="R67" s="84">
        <f t="shared" si="82"/>
        <v>3</v>
      </c>
      <c r="S67" s="155"/>
      <c r="T67" s="84">
        <f t="shared" si="82"/>
        <v>10</v>
      </c>
      <c r="U67" s="155"/>
      <c r="V67" s="85">
        <f aca="true" t="shared" si="83" ref="V67:Z67">SUM(V68:V74)/7</f>
        <v>4.942857142857143</v>
      </c>
      <c r="W67" s="83"/>
      <c r="X67" s="84">
        <f t="shared" si="83"/>
        <v>4.321428571428571</v>
      </c>
      <c r="Y67" s="85"/>
      <c r="Z67" s="84">
        <f t="shared" si="83"/>
        <v>4</v>
      </c>
      <c r="AA67" s="75"/>
      <c r="AB67" s="84">
        <f aca="true" t="shared" si="84" ref="AB67:AF67">SUM(AB68:AB74)/7</f>
        <v>1.7142857142857142</v>
      </c>
      <c r="AC67" s="83"/>
      <c r="AD67" s="84">
        <f t="shared" si="84"/>
        <v>2</v>
      </c>
      <c r="AE67" s="75"/>
      <c r="AF67" s="84">
        <f t="shared" si="84"/>
        <v>1.7142857142857142</v>
      </c>
      <c r="AG67" s="155"/>
      <c r="AH67" s="84">
        <f aca="true" t="shared" si="85" ref="AH67:AL67">SUM(AH68:AH74)/7</f>
        <v>9.714285714285714</v>
      </c>
      <c r="AI67" s="83"/>
      <c r="AJ67" s="84">
        <f t="shared" si="85"/>
        <v>8</v>
      </c>
      <c r="AK67" s="155"/>
      <c r="AL67" s="84">
        <f t="shared" si="85"/>
        <v>5.434285714285714</v>
      </c>
      <c r="AM67" s="75"/>
      <c r="AN67" s="84">
        <f aca="true" t="shared" si="86" ref="AN67:AR67">SUM(AN68:AN74)/7</f>
        <v>2.5714285714285716</v>
      </c>
      <c r="AO67" s="75"/>
      <c r="AP67" s="84">
        <f t="shared" si="86"/>
        <v>4</v>
      </c>
      <c r="AQ67" s="155"/>
      <c r="AR67" s="84">
        <f t="shared" si="86"/>
        <v>3</v>
      </c>
      <c r="AS67" s="75"/>
      <c r="AT67" s="84">
        <f aca="true" t="shared" si="87" ref="AT67:AX67">SUM(AT68:AT74)/7</f>
        <v>3</v>
      </c>
      <c r="AU67" s="75"/>
      <c r="AV67" s="84">
        <f t="shared" si="87"/>
        <v>3.7857142857142856</v>
      </c>
      <c r="AW67" s="75"/>
      <c r="AX67" s="84">
        <f t="shared" si="87"/>
        <v>2</v>
      </c>
      <c r="AY67" s="75"/>
      <c r="AZ67" s="84">
        <f aca="true" t="shared" si="88" ref="AZ67:BD67">SUM(AZ68:AZ74)/7</f>
        <v>1.5142857142857142</v>
      </c>
      <c r="BA67" s="75"/>
      <c r="BB67" s="84">
        <f t="shared" si="88"/>
        <v>1.4857142857142858</v>
      </c>
      <c r="BC67" s="75"/>
      <c r="BD67" s="84">
        <f t="shared" si="88"/>
        <v>1.1428571428571428</v>
      </c>
      <c r="BE67" s="83"/>
      <c r="BF67" s="75"/>
      <c r="BG67" s="75"/>
      <c r="BH67" s="75"/>
      <c r="BI67" s="267">
        <f t="shared" si="56"/>
        <v>91.76749120879121</v>
      </c>
      <c r="BJ67" s="75" t="s">
        <v>67</v>
      </c>
    </row>
    <row r="68" spans="1:62" s="8" customFormat="1" ht="29.25" customHeight="1">
      <c r="A68" s="122"/>
      <c r="B68" s="123" t="s">
        <v>272</v>
      </c>
      <c r="C68" s="124">
        <v>1</v>
      </c>
      <c r="D68" s="126">
        <v>4</v>
      </c>
      <c r="E68" s="125">
        <v>6.27</v>
      </c>
      <c r="F68" s="126">
        <v>2</v>
      </c>
      <c r="G68" s="124">
        <v>0.11800000000000001</v>
      </c>
      <c r="H68" s="126">
        <v>2</v>
      </c>
      <c r="I68" s="123">
        <v>0</v>
      </c>
      <c r="J68" s="123">
        <v>2</v>
      </c>
      <c r="K68" s="123" t="s">
        <v>58</v>
      </c>
      <c r="L68" s="123">
        <v>1</v>
      </c>
      <c r="M68" s="123" t="s">
        <v>58</v>
      </c>
      <c r="N68" s="123">
        <v>1</v>
      </c>
      <c r="O68" s="174">
        <v>1</v>
      </c>
      <c r="P68" s="126">
        <v>3</v>
      </c>
      <c r="Q68" s="174">
        <v>1</v>
      </c>
      <c r="R68" s="123">
        <v>3</v>
      </c>
      <c r="S68" s="174">
        <v>1</v>
      </c>
      <c r="T68" s="123">
        <v>10</v>
      </c>
      <c r="U68" s="174">
        <v>1</v>
      </c>
      <c r="V68" s="125">
        <v>5</v>
      </c>
      <c r="W68" s="124">
        <v>0.99</v>
      </c>
      <c r="X68" s="125">
        <v>4.95</v>
      </c>
      <c r="Y68" s="125">
        <v>0</v>
      </c>
      <c r="Z68" s="123">
        <v>4</v>
      </c>
      <c r="AA68" s="123" t="s">
        <v>273</v>
      </c>
      <c r="AB68" s="123">
        <v>1</v>
      </c>
      <c r="AC68" s="57">
        <v>1</v>
      </c>
      <c r="AD68" s="123">
        <v>2</v>
      </c>
      <c r="AE68" s="57">
        <v>1</v>
      </c>
      <c r="AF68" s="123">
        <v>2</v>
      </c>
      <c r="AG68" s="174">
        <v>1</v>
      </c>
      <c r="AH68" s="123">
        <v>10</v>
      </c>
      <c r="AI68" s="124">
        <v>1</v>
      </c>
      <c r="AJ68" s="125">
        <v>8</v>
      </c>
      <c r="AK68" s="174">
        <v>1</v>
      </c>
      <c r="AL68" s="125">
        <v>6</v>
      </c>
      <c r="AM68" s="123" t="s">
        <v>274</v>
      </c>
      <c r="AN68" s="123">
        <v>3</v>
      </c>
      <c r="AO68" s="123" t="s">
        <v>275</v>
      </c>
      <c r="AP68" s="123">
        <v>4</v>
      </c>
      <c r="AQ68" s="174">
        <v>1</v>
      </c>
      <c r="AR68" s="126">
        <v>3</v>
      </c>
      <c r="AS68" s="247" t="s">
        <v>61</v>
      </c>
      <c r="AT68" s="123">
        <v>3</v>
      </c>
      <c r="AU68" s="123" t="s">
        <v>58</v>
      </c>
      <c r="AV68" s="123">
        <v>4</v>
      </c>
      <c r="AW68" s="123" t="s">
        <v>276</v>
      </c>
      <c r="AX68" s="123">
        <v>2</v>
      </c>
      <c r="AY68" s="123" t="s">
        <v>277</v>
      </c>
      <c r="AZ68" s="123">
        <v>1.4</v>
      </c>
      <c r="BA68" s="123" t="s">
        <v>278</v>
      </c>
      <c r="BB68" s="123">
        <v>1.5</v>
      </c>
      <c r="BC68" s="123" t="s">
        <v>58</v>
      </c>
      <c r="BD68" s="123">
        <v>2</v>
      </c>
      <c r="BE68" s="57" t="s">
        <v>66</v>
      </c>
      <c r="BF68" s="56"/>
      <c r="BG68" s="57" t="s">
        <v>66</v>
      </c>
      <c r="BH68" s="56"/>
      <c r="BI68" s="54">
        <f t="shared" si="56"/>
        <v>94.85000000000001</v>
      </c>
      <c r="BJ68" s="123" t="s">
        <v>67</v>
      </c>
    </row>
    <row r="69" spans="1:62" s="8" customFormat="1" ht="29.25" customHeight="1">
      <c r="A69" s="122"/>
      <c r="B69" s="127" t="s">
        <v>279</v>
      </c>
      <c r="C69" s="128">
        <v>1</v>
      </c>
      <c r="D69" s="130">
        <v>4</v>
      </c>
      <c r="E69" s="129">
        <v>5.14</v>
      </c>
      <c r="F69" s="54">
        <f aca="true" t="shared" si="89" ref="F69:F73">E69/5.2*2</f>
        <v>1.9769230769230768</v>
      </c>
      <c r="G69" s="132">
        <v>0.02</v>
      </c>
      <c r="H69" s="130">
        <v>0.5</v>
      </c>
      <c r="I69" s="127">
        <v>0</v>
      </c>
      <c r="J69" s="127">
        <v>2</v>
      </c>
      <c r="K69" s="127" t="s">
        <v>58</v>
      </c>
      <c r="L69" s="127">
        <v>1</v>
      </c>
      <c r="M69" s="127" t="s">
        <v>58</v>
      </c>
      <c r="N69" s="127">
        <v>1</v>
      </c>
      <c r="O69" s="175">
        <v>1</v>
      </c>
      <c r="P69" s="130">
        <v>3</v>
      </c>
      <c r="Q69" s="175">
        <v>1</v>
      </c>
      <c r="R69" s="127">
        <v>3</v>
      </c>
      <c r="S69" s="175">
        <v>1</v>
      </c>
      <c r="T69" s="127">
        <v>10</v>
      </c>
      <c r="U69" s="176">
        <v>1</v>
      </c>
      <c r="V69" s="129">
        <v>5</v>
      </c>
      <c r="W69" s="128">
        <v>1</v>
      </c>
      <c r="X69" s="202">
        <v>5</v>
      </c>
      <c r="Y69" s="202">
        <v>0</v>
      </c>
      <c r="Z69" s="127">
        <v>4</v>
      </c>
      <c r="AA69" s="127" t="s">
        <v>280</v>
      </c>
      <c r="AB69" s="127">
        <v>2</v>
      </c>
      <c r="AC69" s="57">
        <v>1</v>
      </c>
      <c r="AD69" s="127">
        <v>2</v>
      </c>
      <c r="AE69" s="57">
        <v>1</v>
      </c>
      <c r="AF69" s="127">
        <v>2</v>
      </c>
      <c r="AG69" s="175">
        <v>1</v>
      </c>
      <c r="AH69" s="127">
        <v>10</v>
      </c>
      <c r="AI69" s="128">
        <v>1</v>
      </c>
      <c r="AJ69" s="202">
        <v>8</v>
      </c>
      <c r="AK69" s="175">
        <v>1</v>
      </c>
      <c r="AL69" s="202">
        <v>6</v>
      </c>
      <c r="AM69" s="261" t="s">
        <v>281</v>
      </c>
      <c r="AN69" s="127">
        <v>2</v>
      </c>
      <c r="AO69" s="261" t="s">
        <v>281</v>
      </c>
      <c r="AP69" s="127">
        <v>4</v>
      </c>
      <c r="AQ69" s="175">
        <v>1</v>
      </c>
      <c r="AR69" s="130">
        <v>3</v>
      </c>
      <c r="AS69" s="247" t="s">
        <v>61</v>
      </c>
      <c r="AT69" s="127">
        <v>3</v>
      </c>
      <c r="AU69" s="127" t="s">
        <v>58</v>
      </c>
      <c r="AV69" s="127">
        <v>4</v>
      </c>
      <c r="AW69" s="261" t="s">
        <v>282</v>
      </c>
      <c r="AX69" s="127">
        <v>2</v>
      </c>
      <c r="AY69" s="391" t="s">
        <v>283</v>
      </c>
      <c r="AZ69" s="127">
        <v>0</v>
      </c>
      <c r="BA69" s="261" t="s">
        <v>284</v>
      </c>
      <c r="BB69" s="127">
        <v>1.1</v>
      </c>
      <c r="BC69" s="127" t="s">
        <v>58</v>
      </c>
      <c r="BD69" s="127">
        <v>2</v>
      </c>
      <c r="BE69" s="57" t="s">
        <v>66</v>
      </c>
      <c r="BF69" s="56"/>
      <c r="BG69" s="57" t="s">
        <v>66</v>
      </c>
      <c r="BH69" s="56"/>
      <c r="BI69" s="58">
        <f t="shared" si="56"/>
        <v>91.57692307692307</v>
      </c>
      <c r="BJ69" s="127" t="s">
        <v>67</v>
      </c>
    </row>
    <row r="70" spans="1:62" s="8" customFormat="1" ht="29.25" customHeight="1">
      <c r="A70" s="122"/>
      <c r="B70" s="131" t="s">
        <v>285</v>
      </c>
      <c r="C70" s="132">
        <v>1</v>
      </c>
      <c r="D70" s="133">
        <v>4</v>
      </c>
      <c r="E70" s="129">
        <v>2.17</v>
      </c>
      <c r="F70" s="54">
        <f t="shared" si="89"/>
        <v>0.8346153846153845</v>
      </c>
      <c r="G70" s="132">
        <v>0.040999999999999995</v>
      </c>
      <c r="H70" s="133">
        <v>1</v>
      </c>
      <c r="I70" s="131">
        <v>0</v>
      </c>
      <c r="J70" s="131">
        <v>2</v>
      </c>
      <c r="K70" s="131" t="s">
        <v>58</v>
      </c>
      <c r="L70" s="131">
        <v>1</v>
      </c>
      <c r="M70" s="131" t="s">
        <v>58</v>
      </c>
      <c r="N70" s="131">
        <v>1</v>
      </c>
      <c r="O70" s="176">
        <v>1</v>
      </c>
      <c r="P70" s="133">
        <v>3</v>
      </c>
      <c r="Q70" s="176">
        <v>0.8809999999999999</v>
      </c>
      <c r="R70" s="131">
        <v>3</v>
      </c>
      <c r="S70" s="176">
        <v>1</v>
      </c>
      <c r="T70" s="131">
        <v>10</v>
      </c>
      <c r="U70" s="176">
        <v>1</v>
      </c>
      <c r="V70" s="129">
        <v>5</v>
      </c>
      <c r="W70" s="132">
        <v>1</v>
      </c>
      <c r="X70" s="351">
        <v>5</v>
      </c>
      <c r="Y70" s="129">
        <v>0</v>
      </c>
      <c r="Z70" s="131">
        <v>4</v>
      </c>
      <c r="AA70" s="131" t="s">
        <v>286</v>
      </c>
      <c r="AB70" s="131">
        <v>1</v>
      </c>
      <c r="AC70" s="57">
        <v>1</v>
      </c>
      <c r="AD70" s="351">
        <v>2</v>
      </c>
      <c r="AE70" s="57">
        <v>1</v>
      </c>
      <c r="AF70" s="351">
        <v>2</v>
      </c>
      <c r="AG70" s="176">
        <v>1</v>
      </c>
      <c r="AH70" s="131">
        <v>10</v>
      </c>
      <c r="AI70" s="132">
        <v>1</v>
      </c>
      <c r="AJ70" s="129">
        <v>8</v>
      </c>
      <c r="AK70" s="176">
        <v>1</v>
      </c>
      <c r="AL70" s="129">
        <v>6</v>
      </c>
      <c r="AM70" s="131" t="s">
        <v>287</v>
      </c>
      <c r="AN70" s="131">
        <v>2</v>
      </c>
      <c r="AO70" s="131" t="s">
        <v>288</v>
      </c>
      <c r="AP70" s="131">
        <v>4</v>
      </c>
      <c r="AQ70" s="176">
        <v>1</v>
      </c>
      <c r="AR70" s="133">
        <v>3</v>
      </c>
      <c r="AS70" s="131" t="s">
        <v>289</v>
      </c>
      <c r="AT70" s="131">
        <v>3</v>
      </c>
      <c r="AU70" s="380" t="s">
        <v>58</v>
      </c>
      <c r="AV70" s="351">
        <v>4</v>
      </c>
      <c r="AW70" s="131" t="s">
        <v>267</v>
      </c>
      <c r="AX70" s="131">
        <v>2</v>
      </c>
      <c r="AY70" s="131" t="s">
        <v>290</v>
      </c>
      <c r="AZ70" s="131">
        <v>1.9</v>
      </c>
      <c r="BA70" s="131" t="s">
        <v>291</v>
      </c>
      <c r="BB70" s="131">
        <v>1.4</v>
      </c>
      <c r="BC70" s="380" t="s">
        <v>69</v>
      </c>
      <c r="BD70" s="351">
        <v>0</v>
      </c>
      <c r="BE70" s="57" t="s">
        <v>66</v>
      </c>
      <c r="BF70" s="56"/>
      <c r="BG70" s="57" t="s">
        <v>66</v>
      </c>
      <c r="BH70" s="56"/>
      <c r="BI70" s="58">
        <f t="shared" si="56"/>
        <v>90.13461538461539</v>
      </c>
      <c r="BJ70" s="131" t="s">
        <v>67</v>
      </c>
    </row>
    <row r="71" spans="1:62" s="8" customFormat="1" ht="29.25" customHeight="1">
      <c r="A71" s="122"/>
      <c r="B71" s="127" t="s">
        <v>292</v>
      </c>
      <c r="C71" s="128">
        <v>1</v>
      </c>
      <c r="D71" s="130">
        <v>4</v>
      </c>
      <c r="E71" s="129">
        <v>6.45</v>
      </c>
      <c r="F71" s="130">
        <v>2</v>
      </c>
      <c r="G71" s="132">
        <v>0.1137</v>
      </c>
      <c r="H71" s="130">
        <v>2</v>
      </c>
      <c r="I71" s="127">
        <v>0</v>
      </c>
      <c r="J71" s="127">
        <v>2</v>
      </c>
      <c r="K71" s="127" t="s">
        <v>58</v>
      </c>
      <c r="L71" s="127">
        <v>1</v>
      </c>
      <c r="M71" s="127" t="s">
        <v>58</v>
      </c>
      <c r="N71" s="127">
        <v>1</v>
      </c>
      <c r="O71" s="175">
        <v>1</v>
      </c>
      <c r="P71" s="130">
        <v>3</v>
      </c>
      <c r="Q71" s="175">
        <v>0.86</v>
      </c>
      <c r="R71" s="127">
        <v>3</v>
      </c>
      <c r="S71" s="175">
        <v>1</v>
      </c>
      <c r="T71" s="127">
        <v>10</v>
      </c>
      <c r="U71" s="175">
        <v>0.98</v>
      </c>
      <c r="V71" s="55">
        <f>5-(1-U71)*20</f>
        <v>4.6</v>
      </c>
      <c r="W71" s="128">
        <v>1</v>
      </c>
      <c r="X71" s="202">
        <v>5</v>
      </c>
      <c r="Y71" s="202">
        <v>0</v>
      </c>
      <c r="Z71" s="127">
        <v>4</v>
      </c>
      <c r="AA71" s="127" t="s">
        <v>59</v>
      </c>
      <c r="AB71" s="127">
        <v>2</v>
      </c>
      <c r="AC71" s="57">
        <v>1</v>
      </c>
      <c r="AD71" s="127">
        <v>2</v>
      </c>
      <c r="AE71" s="57">
        <v>1</v>
      </c>
      <c r="AF71" s="127">
        <v>2</v>
      </c>
      <c r="AG71" s="175">
        <v>1</v>
      </c>
      <c r="AH71" s="127">
        <v>10</v>
      </c>
      <c r="AI71" s="128">
        <v>1</v>
      </c>
      <c r="AJ71" s="202">
        <v>8</v>
      </c>
      <c r="AK71" s="175">
        <v>1</v>
      </c>
      <c r="AL71" s="202">
        <v>6</v>
      </c>
      <c r="AM71" s="127" t="s">
        <v>85</v>
      </c>
      <c r="AN71" s="127">
        <v>2</v>
      </c>
      <c r="AO71" s="156" t="s">
        <v>61</v>
      </c>
      <c r="AP71" s="131">
        <v>4</v>
      </c>
      <c r="AQ71" s="381">
        <v>1</v>
      </c>
      <c r="AR71" s="382">
        <v>3</v>
      </c>
      <c r="AS71" s="383" t="s">
        <v>293</v>
      </c>
      <c r="AT71" s="383">
        <v>3</v>
      </c>
      <c r="AU71" s="383" t="s">
        <v>58</v>
      </c>
      <c r="AV71" s="383">
        <v>4</v>
      </c>
      <c r="AW71" s="131" t="s">
        <v>294</v>
      </c>
      <c r="AX71" s="131">
        <v>2</v>
      </c>
      <c r="AY71" s="383" t="s">
        <v>295</v>
      </c>
      <c r="AZ71" s="383">
        <v>1.8</v>
      </c>
      <c r="BA71" s="127" t="s">
        <v>296</v>
      </c>
      <c r="BB71" s="127">
        <v>1</v>
      </c>
      <c r="BC71" s="127" t="s">
        <v>294</v>
      </c>
      <c r="BD71" s="127">
        <v>2</v>
      </c>
      <c r="BE71" s="57" t="s">
        <v>66</v>
      </c>
      <c r="BF71" s="56"/>
      <c r="BG71" s="57" t="s">
        <v>66</v>
      </c>
      <c r="BH71" s="56"/>
      <c r="BI71" s="58">
        <f t="shared" si="56"/>
        <v>94.39999999999999</v>
      </c>
      <c r="BJ71" s="127" t="s">
        <v>67</v>
      </c>
    </row>
    <row r="72" spans="1:62" s="8" customFormat="1" ht="29.25" customHeight="1">
      <c r="A72" s="122"/>
      <c r="B72" s="127" t="s">
        <v>297</v>
      </c>
      <c r="C72" s="128">
        <v>1</v>
      </c>
      <c r="D72" s="130">
        <v>4</v>
      </c>
      <c r="E72" s="129">
        <v>5.62</v>
      </c>
      <c r="F72" s="130">
        <v>2</v>
      </c>
      <c r="G72" s="132">
        <v>0.0776</v>
      </c>
      <c r="H72" s="130">
        <v>1.94</v>
      </c>
      <c r="I72" s="127">
        <v>0</v>
      </c>
      <c r="J72" s="127">
        <v>2</v>
      </c>
      <c r="K72" s="127" t="s">
        <v>58</v>
      </c>
      <c r="L72" s="127">
        <v>1</v>
      </c>
      <c r="M72" s="127" t="s">
        <v>58</v>
      </c>
      <c r="N72" s="127">
        <v>1</v>
      </c>
      <c r="O72" s="175">
        <v>1</v>
      </c>
      <c r="P72" s="130">
        <v>3</v>
      </c>
      <c r="Q72" s="175">
        <v>0.86</v>
      </c>
      <c r="R72" s="127">
        <v>3</v>
      </c>
      <c r="S72" s="175">
        <v>1</v>
      </c>
      <c r="T72" s="127">
        <v>10</v>
      </c>
      <c r="U72" s="175">
        <v>1</v>
      </c>
      <c r="V72" s="202">
        <v>5</v>
      </c>
      <c r="W72" s="128">
        <v>0.89</v>
      </c>
      <c r="X72" s="101">
        <f aca="true" t="shared" si="90" ref="X72:X74">W72*5</f>
        <v>4.45</v>
      </c>
      <c r="Y72" s="202">
        <v>0</v>
      </c>
      <c r="Z72" s="127">
        <v>4</v>
      </c>
      <c r="AA72" s="131" t="s">
        <v>298</v>
      </c>
      <c r="AB72" s="127">
        <v>2</v>
      </c>
      <c r="AC72" s="57">
        <v>1</v>
      </c>
      <c r="AD72" s="127">
        <v>2</v>
      </c>
      <c r="AE72" s="57">
        <v>1</v>
      </c>
      <c r="AF72" s="127">
        <v>2</v>
      </c>
      <c r="AG72" s="176">
        <v>1</v>
      </c>
      <c r="AH72" s="127">
        <v>10</v>
      </c>
      <c r="AI72" s="132">
        <v>1</v>
      </c>
      <c r="AJ72" s="202">
        <v>8</v>
      </c>
      <c r="AK72" s="175">
        <v>0.67</v>
      </c>
      <c r="AL72" s="59">
        <f>AK72*6</f>
        <v>4.0200000000000005</v>
      </c>
      <c r="AM72" s="131" t="s">
        <v>299</v>
      </c>
      <c r="AN72" s="127">
        <v>3</v>
      </c>
      <c r="AO72" s="131" t="s">
        <v>300</v>
      </c>
      <c r="AP72" s="127">
        <v>4</v>
      </c>
      <c r="AQ72" s="175">
        <v>1</v>
      </c>
      <c r="AR72" s="130">
        <v>3</v>
      </c>
      <c r="AS72" s="131" t="s">
        <v>301</v>
      </c>
      <c r="AT72" s="127">
        <v>3</v>
      </c>
      <c r="AU72" s="127" t="s">
        <v>264</v>
      </c>
      <c r="AV72" s="127">
        <v>3.5</v>
      </c>
      <c r="AW72" s="131" t="s">
        <v>302</v>
      </c>
      <c r="AX72" s="127">
        <v>2</v>
      </c>
      <c r="AY72" s="131" t="s">
        <v>303</v>
      </c>
      <c r="AZ72" s="127">
        <v>1.8</v>
      </c>
      <c r="BA72" s="131" t="s">
        <v>304</v>
      </c>
      <c r="BB72" s="127">
        <v>1.8</v>
      </c>
      <c r="BC72" s="127" t="s">
        <v>69</v>
      </c>
      <c r="BD72" s="127">
        <v>0</v>
      </c>
      <c r="BE72" s="57" t="s">
        <v>66</v>
      </c>
      <c r="BF72" s="56"/>
      <c r="BG72" s="57" t="s">
        <v>66</v>
      </c>
      <c r="BH72" s="56"/>
      <c r="BI72" s="58">
        <f t="shared" si="56"/>
        <v>91.50999999999999</v>
      </c>
      <c r="BJ72" s="127" t="s">
        <v>67</v>
      </c>
    </row>
    <row r="73" spans="1:62" s="8" customFormat="1" ht="29.25" customHeight="1">
      <c r="A73" s="122"/>
      <c r="B73" s="127" t="s">
        <v>305</v>
      </c>
      <c r="C73" s="128">
        <v>1</v>
      </c>
      <c r="D73" s="130">
        <v>4</v>
      </c>
      <c r="E73" s="129">
        <v>4.81</v>
      </c>
      <c r="F73" s="54">
        <f t="shared" si="89"/>
        <v>1.8499999999999999</v>
      </c>
      <c r="G73" s="132">
        <v>0.0986</v>
      </c>
      <c r="H73" s="130">
        <v>2</v>
      </c>
      <c r="I73" s="127">
        <v>0</v>
      </c>
      <c r="J73" s="127">
        <v>2</v>
      </c>
      <c r="K73" s="127" t="s">
        <v>58</v>
      </c>
      <c r="L73" s="127">
        <v>1</v>
      </c>
      <c r="M73" s="127" t="s">
        <v>58</v>
      </c>
      <c r="N73" s="127">
        <v>1</v>
      </c>
      <c r="O73" s="175">
        <v>1</v>
      </c>
      <c r="P73" s="130">
        <v>3</v>
      </c>
      <c r="Q73" s="175">
        <v>1</v>
      </c>
      <c r="R73" s="127">
        <v>3</v>
      </c>
      <c r="S73" s="175">
        <v>1</v>
      </c>
      <c r="T73" s="127">
        <v>10</v>
      </c>
      <c r="U73" s="176">
        <v>1</v>
      </c>
      <c r="V73" s="129">
        <v>5</v>
      </c>
      <c r="W73" s="128">
        <v>0.8</v>
      </c>
      <c r="X73" s="101">
        <f t="shared" si="90"/>
        <v>4</v>
      </c>
      <c r="Y73" s="202">
        <v>0</v>
      </c>
      <c r="Z73" s="127">
        <v>4</v>
      </c>
      <c r="AA73" s="127" t="s">
        <v>306</v>
      </c>
      <c r="AB73" s="127">
        <v>2</v>
      </c>
      <c r="AC73" s="57">
        <v>1</v>
      </c>
      <c r="AD73" s="127">
        <v>2</v>
      </c>
      <c r="AE73" s="57">
        <v>1</v>
      </c>
      <c r="AF73" s="127">
        <v>2</v>
      </c>
      <c r="AG73" s="175">
        <v>1</v>
      </c>
      <c r="AH73" s="127">
        <v>10</v>
      </c>
      <c r="AI73" s="128">
        <v>1</v>
      </c>
      <c r="AJ73" s="202">
        <v>8</v>
      </c>
      <c r="AK73" s="175">
        <v>0.67</v>
      </c>
      <c r="AL73" s="59">
        <f>AK73*6</f>
        <v>4.0200000000000005</v>
      </c>
      <c r="AM73" s="261" t="s">
        <v>307</v>
      </c>
      <c r="AN73" s="127">
        <v>3</v>
      </c>
      <c r="AO73" s="261" t="s">
        <v>308</v>
      </c>
      <c r="AP73" s="127">
        <v>4</v>
      </c>
      <c r="AQ73" s="175">
        <v>1</v>
      </c>
      <c r="AR73" s="130">
        <v>3</v>
      </c>
      <c r="AS73" s="261" t="s">
        <v>309</v>
      </c>
      <c r="AT73" s="127">
        <v>3</v>
      </c>
      <c r="AU73" s="127" t="s">
        <v>264</v>
      </c>
      <c r="AV73" s="127">
        <v>3.5</v>
      </c>
      <c r="AW73" s="261" t="s">
        <v>282</v>
      </c>
      <c r="AX73" s="127">
        <v>2</v>
      </c>
      <c r="AY73" s="261" t="s">
        <v>310</v>
      </c>
      <c r="AZ73" s="127">
        <v>1.9</v>
      </c>
      <c r="BA73" s="261" t="s">
        <v>311</v>
      </c>
      <c r="BB73" s="127">
        <v>1.8</v>
      </c>
      <c r="BC73" s="127" t="s">
        <v>69</v>
      </c>
      <c r="BD73" s="127">
        <v>0</v>
      </c>
      <c r="BE73" s="57" t="s">
        <v>66</v>
      </c>
      <c r="BF73" s="56"/>
      <c r="BG73" s="57" t="s">
        <v>66</v>
      </c>
      <c r="BH73" s="56"/>
      <c r="BI73" s="58">
        <f t="shared" si="56"/>
        <v>91.07</v>
      </c>
      <c r="BJ73" s="127" t="s">
        <v>67</v>
      </c>
    </row>
    <row r="74" spans="1:62" s="8" customFormat="1" ht="29.25" customHeight="1">
      <c r="A74" s="281"/>
      <c r="B74" s="235" t="s">
        <v>312</v>
      </c>
      <c r="C74" s="282">
        <v>1</v>
      </c>
      <c r="D74" s="284">
        <v>4</v>
      </c>
      <c r="E74" s="283">
        <v>5.3</v>
      </c>
      <c r="F74" s="284">
        <v>2</v>
      </c>
      <c r="G74" s="236">
        <v>0.0874</v>
      </c>
      <c r="H74" s="284">
        <v>2</v>
      </c>
      <c r="I74" s="235">
        <v>0</v>
      </c>
      <c r="J74" s="235">
        <v>2</v>
      </c>
      <c r="K74" s="235" t="s">
        <v>58</v>
      </c>
      <c r="L74" s="235">
        <v>1</v>
      </c>
      <c r="M74" s="235" t="s">
        <v>58</v>
      </c>
      <c r="N74" s="235">
        <v>1</v>
      </c>
      <c r="O74" s="234">
        <v>0.9603</v>
      </c>
      <c r="P74" s="62">
        <f>O74*3</f>
        <v>2.8809</v>
      </c>
      <c r="Q74" s="234">
        <v>0.75</v>
      </c>
      <c r="R74" s="235">
        <v>3</v>
      </c>
      <c r="S74" s="234">
        <v>1</v>
      </c>
      <c r="T74" s="235">
        <v>10</v>
      </c>
      <c r="U74" s="234">
        <v>1</v>
      </c>
      <c r="V74" s="350">
        <v>5</v>
      </c>
      <c r="W74" s="282">
        <v>0.37</v>
      </c>
      <c r="X74" s="112">
        <f t="shared" si="90"/>
        <v>1.85</v>
      </c>
      <c r="Y74" s="350">
        <v>0</v>
      </c>
      <c r="Z74" s="235">
        <v>4</v>
      </c>
      <c r="AA74" s="234" t="s">
        <v>313</v>
      </c>
      <c r="AB74" s="235">
        <v>2</v>
      </c>
      <c r="AC74" s="61">
        <v>1</v>
      </c>
      <c r="AD74" s="235">
        <v>2</v>
      </c>
      <c r="AE74" s="235">
        <v>0</v>
      </c>
      <c r="AF74" s="235">
        <v>0</v>
      </c>
      <c r="AG74" s="234">
        <v>0.8</v>
      </c>
      <c r="AH74" s="235">
        <v>8</v>
      </c>
      <c r="AI74" s="282">
        <v>1</v>
      </c>
      <c r="AJ74" s="350">
        <v>8</v>
      </c>
      <c r="AK74" s="234">
        <v>1</v>
      </c>
      <c r="AL74" s="350">
        <v>6</v>
      </c>
      <c r="AM74" s="255" t="s">
        <v>314</v>
      </c>
      <c r="AN74" s="235">
        <v>3</v>
      </c>
      <c r="AO74" s="302" t="s">
        <v>315</v>
      </c>
      <c r="AP74" s="235">
        <v>4</v>
      </c>
      <c r="AQ74" s="234">
        <v>1</v>
      </c>
      <c r="AR74" s="303">
        <v>3</v>
      </c>
      <c r="AS74" s="235" t="s">
        <v>316</v>
      </c>
      <c r="AT74" s="235">
        <v>3</v>
      </c>
      <c r="AU74" s="235" t="s">
        <v>264</v>
      </c>
      <c r="AV74" s="235">
        <v>3.5</v>
      </c>
      <c r="AW74" s="255" t="s">
        <v>317</v>
      </c>
      <c r="AX74" s="235">
        <v>2</v>
      </c>
      <c r="AY74" s="302" t="s">
        <v>318</v>
      </c>
      <c r="AZ74" s="235">
        <v>1.8</v>
      </c>
      <c r="BA74" s="392" t="s">
        <v>319</v>
      </c>
      <c r="BB74" s="235">
        <v>1.8</v>
      </c>
      <c r="BC74" s="235" t="s">
        <v>58</v>
      </c>
      <c r="BD74" s="235">
        <v>2</v>
      </c>
      <c r="BE74" s="61" t="s">
        <v>66</v>
      </c>
      <c r="BF74" s="60"/>
      <c r="BG74" s="61" t="s">
        <v>66</v>
      </c>
      <c r="BH74" s="60"/>
      <c r="BI74" s="400">
        <f t="shared" si="56"/>
        <v>88.83089999999999</v>
      </c>
      <c r="BJ74" s="302" t="s">
        <v>82</v>
      </c>
    </row>
    <row r="75" spans="1:62" s="1" customFormat="1" ht="29.25" customHeight="1">
      <c r="A75" s="75">
        <v>12</v>
      </c>
      <c r="B75" s="47" t="s">
        <v>320</v>
      </c>
      <c r="C75" s="83"/>
      <c r="D75" s="84">
        <f aca="true" t="shared" si="91" ref="D75:H75">SUM(D76:D83)/8</f>
        <v>3.1750000000000003</v>
      </c>
      <c r="E75" s="85"/>
      <c r="F75" s="84">
        <f t="shared" si="91"/>
        <v>1.6792307692307693</v>
      </c>
      <c r="G75" s="83"/>
      <c r="H75" s="84">
        <f t="shared" si="91"/>
        <v>1.748125</v>
      </c>
      <c r="I75" s="75"/>
      <c r="J75" s="84">
        <f aca="true" t="shared" si="92" ref="J75:N75">SUM(J76:J83)/8</f>
        <v>2</v>
      </c>
      <c r="K75" s="75"/>
      <c r="L75" s="84">
        <f t="shared" si="92"/>
        <v>0.625</v>
      </c>
      <c r="M75" s="75"/>
      <c r="N75" s="84">
        <f t="shared" si="92"/>
        <v>0.625</v>
      </c>
      <c r="O75" s="155"/>
      <c r="P75" s="84">
        <f aca="true" t="shared" si="93" ref="P75:T75">SUM(P76:P83)/8</f>
        <v>2.9373750000000003</v>
      </c>
      <c r="Q75" s="155"/>
      <c r="R75" s="84">
        <f t="shared" si="93"/>
        <v>2.96</v>
      </c>
      <c r="S75" s="155"/>
      <c r="T75" s="84">
        <f t="shared" si="93"/>
        <v>10</v>
      </c>
      <c r="U75" s="155"/>
      <c r="V75" s="85">
        <f aca="true" t="shared" si="94" ref="V75:Z75">SUM(V76:V83)/8</f>
        <v>4</v>
      </c>
      <c r="W75" s="83"/>
      <c r="X75" s="84">
        <f t="shared" si="94"/>
        <v>3.574375</v>
      </c>
      <c r="Y75" s="85"/>
      <c r="Z75" s="84">
        <f t="shared" si="94"/>
        <v>4</v>
      </c>
      <c r="AA75" s="75"/>
      <c r="AB75" s="84">
        <f aca="true" t="shared" si="95" ref="AB75:AF75">SUM(AB76:AB83)/8</f>
        <v>1.875</v>
      </c>
      <c r="AC75" s="83"/>
      <c r="AD75" s="84">
        <f t="shared" si="95"/>
        <v>2</v>
      </c>
      <c r="AE75" s="75"/>
      <c r="AF75" s="84">
        <f t="shared" si="95"/>
        <v>1.75</v>
      </c>
      <c r="AG75" s="155"/>
      <c r="AH75" s="84">
        <f aca="true" t="shared" si="96" ref="AH75:AL75">SUM(AH76:AH83)/8</f>
        <v>8.48125</v>
      </c>
      <c r="AI75" s="83"/>
      <c r="AJ75" s="84">
        <f t="shared" si="96"/>
        <v>8</v>
      </c>
      <c r="AK75" s="155"/>
      <c r="AL75" s="84">
        <f t="shared" si="96"/>
        <v>3.7875</v>
      </c>
      <c r="AM75" s="75"/>
      <c r="AN75" s="84">
        <f aca="true" t="shared" si="97" ref="AN75:AR75">SUM(AN76:AN83)/8</f>
        <v>2.75</v>
      </c>
      <c r="AO75" s="75"/>
      <c r="AP75" s="84">
        <f t="shared" si="97"/>
        <v>3</v>
      </c>
      <c r="AQ75" s="155"/>
      <c r="AR75" s="84">
        <f t="shared" si="97"/>
        <v>3</v>
      </c>
      <c r="AS75" s="75"/>
      <c r="AT75" s="84">
        <f aca="true" t="shared" si="98" ref="AT75:AX75">SUM(AT76:AT83)/8</f>
        <v>3</v>
      </c>
      <c r="AU75" s="75"/>
      <c r="AV75" s="84">
        <f t="shared" si="98"/>
        <v>3.6875</v>
      </c>
      <c r="AW75" s="75"/>
      <c r="AX75" s="84">
        <f t="shared" si="98"/>
        <v>0.75</v>
      </c>
      <c r="AY75" s="75"/>
      <c r="AZ75" s="84">
        <f aca="true" t="shared" si="99" ref="AZ75:BD75">SUM(AZ76:AZ83)/8</f>
        <v>0.875</v>
      </c>
      <c r="BA75" s="75"/>
      <c r="BB75" s="84">
        <f t="shared" si="99"/>
        <v>1</v>
      </c>
      <c r="BC75" s="75"/>
      <c r="BD75" s="84">
        <f t="shared" si="99"/>
        <v>1.25</v>
      </c>
      <c r="BE75" s="83"/>
      <c r="BF75" s="84">
        <f>SUM(BF76:BF83)/8</f>
        <v>2.9924999999999997</v>
      </c>
      <c r="BG75" s="75"/>
      <c r="BH75" s="84">
        <f>SUM(BH76:BH83)/8</f>
        <v>0</v>
      </c>
      <c r="BI75" s="267">
        <f t="shared" si="56"/>
        <v>85.52285576923077</v>
      </c>
      <c r="BJ75" s="75" t="s">
        <v>82</v>
      </c>
    </row>
    <row r="76" spans="1:62" s="8" customFormat="1" ht="29.25" customHeight="1">
      <c r="A76" s="122"/>
      <c r="B76" s="94" t="s">
        <v>321</v>
      </c>
      <c r="C76" s="95">
        <v>0.9</v>
      </c>
      <c r="D76" s="162">
        <f aca="true" t="shared" si="100" ref="D76:D83">4-(1-C76)*100*0.2</f>
        <v>2</v>
      </c>
      <c r="E76" s="285">
        <v>5.275</v>
      </c>
      <c r="F76" s="162">
        <v>2</v>
      </c>
      <c r="G76" s="95">
        <v>0.1245</v>
      </c>
      <c r="H76" s="162">
        <v>2</v>
      </c>
      <c r="I76" s="94">
        <v>0</v>
      </c>
      <c r="J76" s="94">
        <v>2</v>
      </c>
      <c r="K76" s="94" t="s">
        <v>58</v>
      </c>
      <c r="L76" s="94">
        <v>1</v>
      </c>
      <c r="M76" s="94" t="s">
        <v>58</v>
      </c>
      <c r="N76" s="94">
        <v>1</v>
      </c>
      <c r="O76" s="330">
        <v>0.985</v>
      </c>
      <c r="P76" s="162">
        <f>O76*3</f>
        <v>2.955</v>
      </c>
      <c r="Q76" s="330">
        <v>0.75</v>
      </c>
      <c r="R76" s="94">
        <v>3</v>
      </c>
      <c r="S76" s="330">
        <v>1</v>
      </c>
      <c r="T76" s="94">
        <v>10</v>
      </c>
      <c r="U76" s="330">
        <v>1</v>
      </c>
      <c r="V76" s="198">
        <v>5</v>
      </c>
      <c r="W76" s="95">
        <v>1</v>
      </c>
      <c r="X76" s="198">
        <v>5</v>
      </c>
      <c r="Y76" s="198">
        <v>0</v>
      </c>
      <c r="Z76" s="94">
        <v>4</v>
      </c>
      <c r="AA76" s="79" t="s">
        <v>59</v>
      </c>
      <c r="AB76" s="94">
        <v>2</v>
      </c>
      <c r="AC76" s="197">
        <v>1</v>
      </c>
      <c r="AD76" s="94">
        <v>2</v>
      </c>
      <c r="AE76" s="197">
        <v>1</v>
      </c>
      <c r="AF76" s="94">
        <v>2</v>
      </c>
      <c r="AG76" s="330">
        <v>1</v>
      </c>
      <c r="AH76" s="94">
        <v>10</v>
      </c>
      <c r="AI76" s="197">
        <v>1</v>
      </c>
      <c r="AJ76" s="198">
        <v>8</v>
      </c>
      <c r="AK76" s="330">
        <v>1</v>
      </c>
      <c r="AL76" s="198">
        <v>6</v>
      </c>
      <c r="AM76" s="94" t="s">
        <v>274</v>
      </c>
      <c r="AN76" s="94">
        <v>3</v>
      </c>
      <c r="AO76" s="156" t="s">
        <v>61</v>
      </c>
      <c r="AP76" s="94">
        <v>4</v>
      </c>
      <c r="AQ76" s="330">
        <v>1</v>
      </c>
      <c r="AR76" s="162">
        <v>3</v>
      </c>
      <c r="AS76" s="94" t="s">
        <v>58</v>
      </c>
      <c r="AT76" s="94">
        <v>3</v>
      </c>
      <c r="AU76" s="94" t="s">
        <v>58</v>
      </c>
      <c r="AV76" s="94">
        <v>4</v>
      </c>
      <c r="AW76" s="299" t="s">
        <v>62</v>
      </c>
      <c r="AX76" s="299">
        <v>2</v>
      </c>
      <c r="AY76" s="299" t="s">
        <v>137</v>
      </c>
      <c r="AZ76" s="393">
        <v>1</v>
      </c>
      <c r="BA76" s="299" t="s">
        <v>137</v>
      </c>
      <c r="BB76" s="275">
        <v>1</v>
      </c>
      <c r="BC76" s="94" t="s">
        <v>58</v>
      </c>
      <c r="BD76" s="94">
        <v>2</v>
      </c>
      <c r="BE76" s="57">
        <v>0.1358</v>
      </c>
      <c r="BF76" s="56">
        <v>3</v>
      </c>
      <c r="BG76" s="57" t="s">
        <v>66</v>
      </c>
      <c r="BH76" s="94"/>
      <c r="BI76" s="54">
        <f t="shared" si="56"/>
        <v>95.955</v>
      </c>
      <c r="BJ76" s="94" t="s">
        <v>67</v>
      </c>
    </row>
    <row r="77" spans="1:62" s="8" customFormat="1" ht="29.25" customHeight="1">
      <c r="A77" s="122"/>
      <c r="B77" s="94" t="s">
        <v>322</v>
      </c>
      <c r="C77" s="95">
        <v>1</v>
      </c>
      <c r="D77" s="162">
        <v>4</v>
      </c>
      <c r="E77" s="97">
        <v>6</v>
      </c>
      <c r="F77" s="54">
        <v>2</v>
      </c>
      <c r="G77" s="95">
        <v>0.06</v>
      </c>
      <c r="H77" s="58">
        <f aca="true" t="shared" si="101" ref="H77:H81">G77/0.08*2</f>
        <v>1.5</v>
      </c>
      <c r="I77" s="331">
        <v>0</v>
      </c>
      <c r="J77" s="94">
        <v>2</v>
      </c>
      <c r="K77" s="94" t="s">
        <v>58</v>
      </c>
      <c r="L77" s="94">
        <v>1</v>
      </c>
      <c r="M77" s="94" t="s">
        <v>58</v>
      </c>
      <c r="N77" s="94">
        <v>1</v>
      </c>
      <c r="O77" s="330">
        <v>1</v>
      </c>
      <c r="P77" s="162">
        <v>3</v>
      </c>
      <c r="Q77" s="330">
        <v>0.773</v>
      </c>
      <c r="R77" s="94">
        <v>3</v>
      </c>
      <c r="S77" s="330">
        <v>1</v>
      </c>
      <c r="T77" s="94">
        <v>10</v>
      </c>
      <c r="U77" s="330">
        <v>1</v>
      </c>
      <c r="V77" s="198">
        <v>5</v>
      </c>
      <c r="W77" s="95">
        <v>1</v>
      </c>
      <c r="X77" s="198">
        <v>5</v>
      </c>
      <c r="Y77" s="97">
        <v>0</v>
      </c>
      <c r="Z77" s="94">
        <v>4</v>
      </c>
      <c r="AA77" s="79" t="s">
        <v>59</v>
      </c>
      <c r="AB77" s="94">
        <v>2</v>
      </c>
      <c r="AC77" s="99">
        <v>1</v>
      </c>
      <c r="AD77" s="94">
        <v>2</v>
      </c>
      <c r="AE77" s="99">
        <v>1</v>
      </c>
      <c r="AF77" s="94">
        <v>2</v>
      </c>
      <c r="AG77" s="330">
        <v>1</v>
      </c>
      <c r="AH77" s="94">
        <v>10</v>
      </c>
      <c r="AI77" s="99">
        <v>1</v>
      </c>
      <c r="AJ77" s="198">
        <v>8</v>
      </c>
      <c r="AK77" s="330">
        <v>0.8</v>
      </c>
      <c r="AL77" s="198">
        <v>4.8</v>
      </c>
      <c r="AM77" s="94" t="s">
        <v>274</v>
      </c>
      <c r="AN77" s="94">
        <v>3</v>
      </c>
      <c r="AO77" s="156" t="s">
        <v>61</v>
      </c>
      <c r="AP77" s="94">
        <v>4</v>
      </c>
      <c r="AQ77" s="330">
        <v>1</v>
      </c>
      <c r="AR77" s="162">
        <v>3</v>
      </c>
      <c r="AS77" s="94" t="s">
        <v>58</v>
      </c>
      <c r="AT77" s="94">
        <v>3</v>
      </c>
      <c r="AU77" s="94" t="s">
        <v>58</v>
      </c>
      <c r="AV77" s="94">
        <v>4</v>
      </c>
      <c r="AW77" s="299" t="s">
        <v>62</v>
      </c>
      <c r="AX77" s="299">
        <v>2</v>
      </c>
      <c r="AY77" s="299" t="s">
        <v>137</v>
      </c>
      <c r="AZ77" s="393">
        <v>1</v>
      </c>
      <c r="BA77" s="299" t="s">
        <v>137</v>
      </c>
      <c r="BB77" s="275">
        <v>1</v>
      </c>
      <c r="BC77" s="94" t="s">
        <v>58</v>
      </c>
      <c r="BD77" s="94">
        <v>2</v>
      </c>
      <c r="BE77" s="57">
        <v>0.061900000000000004</v>
      </c>
      <c r="BF77" s="94">
        <v>3</v>
      </c>
      <c r="BG77" s="57" t="s">
        <v>66</v>
      </c>
      <c r="BH77" s="98"/>
      <c r="BI77" s="58">
        <f aca="true" t="shared" si="102" ref="BI77:BI108">SUM(D77+F77+H77+J77+L77+N77+P77+R77+T77+V77+X77+Z77+AB77+AD77+AF77+AH77+AJ77+AL77+AN77+AP77+AR77+AT77+AV77+AX77+AZ77+BB77+BD77+BF77+BH77)</f>
        <v>96.3</v>
      </c>
      <c r="BJ77" s="94" t="s">
        <v>67</v>
      </c>
    </row>
    <row r="78" spans="1:62" s="8" customFormat="1" ht="29.25" customHeight="1">
      <c r="A78" s="122"/>
      <c r="B78" s="277" t="s">
        <v>323</v>
      </c>
      <c r="C78" s="286">
        <v>0.948</v>
      </c>
      <c r="D78" s="100">
        <f t="shared" si="100"/>
        <v>2.959999999999999</v>
      </c>
      <c r="E78" s="287">
        <v>5.2</v>
      </c>
      <c r="F78" s="100">
        <v>2</v>
      </c>
      <c r="G78" s="286">
        <v>0.08</v>
      </c>
      <c r="H78" s="288">
        <v>2</v>
      </c>
      <c r="I78" s="332">
        <v>0</v>
      </c>
      <c r="J78" s="277">
        <v>2</v>
      </c>
      <c r="K78" s="277" t="s">
        <v>69</v>
      </c>
      <c r="L78" s="277">
        <v>0</v>
      </c>
      <c r="M78" s="277" t="s">
        <v>69</v>
      </c>
      <c r="N78" s="277">
        <v>0</v>
      </c>
      <c r="O78" s="333">
        <v>1</v>
      </c>
      <c r="P78" s="288">
        <v>3</v>
      </c>
      <c r="Q78" s="333">
        <v>0.88</v>
      </c>
      <c r="R78" s="277">
        <v>3</v>
      </c>
      <c r="S78" s="333">
        <v>1</v>
      </c>
      <c r="T78" s="277">
        <v>10</v>
      </c>
      <c r="U78" s="333">
        <v>1</v>
      </c>
      <c r="V78" s="352">
        <v>5</v>
      </c>
      <c r="W78" s="286">
        <v>0.5</v>
      </c>
      <c r="X78" s="352">
        <v>2.5</v>
      </c>
      <c r="Y78" s="287">
        <v>0</v>
      </c>
      <c r="Z78" s="277">
        <v>4</v>
      </c>
      <c r="AA78" s="79" t="s">
        <v>59</v>
      </c>
      <c r="AB78" s="277">
        <v>2</v>
      </c>
      <c r="AC78" s="99">
        <v>1</v>
      </c>
      <c r="AD78" s="277">
        <v>2</v>
      </c>
      <c r="AE78" s="99">
        <v>1</v>
      </c>
      <c r="AF78" s="277">
        <v>2</v>
      </c>
      <c r="AG78" s="333">
        <v>0.7</v>
      </c>
      <c r="AH78" s="277">
        <v>7</v>
      </c>
      <c r="AI78" s="99">
        <v>1</v>
      </c>
      <c r="AJ78" s="352">
        <v>8</v>
      </c>
      <c r="AK78" s="333">
        <v>0.5</v>
      </c>
      <c r="AL78" s="352">
        <v>3</v>
      </c>
      <c r="AM78" s="277" t="s">
        <v>58</v>
      </c>
      <c r="AN78" s="277">
        <v>2</v>
      </c>
      <c r="AO78" s="277" t="s">
        <v>69</v>
      </c>
      <c r="AP78" s="277">
        <v>0</v>
      </c>
      <c r="AQ78" s="330">
        <v>1</v>
      </c>
      <c r="AR78" s="288">
        <v>3</v>
      </c>
      <c r="AS78" s="384" t="s">
        <v>58</v>
      </c>
      <c r="AT78" s="277">
        <v>3</v>
      </c>
      <c r="AU78" s="94" t="s">
        <v>86</v>
      </c>
      <c r="AV78" s="277">
        <v>3.5</v>
      </c>
      <c r="AW78" s="393" t="s">
        <v>69</v>
      </c>
      <c r="AX78" s="393">
        <v>0</v>
      </c>
      <c r="AY78" s="394" t="s">
        <v>137</v>
      </c>
      <c r="AZ78" s="393">
        <v>1</v>
      </c>
      <c r="BA78" s="394" t="s">
        <v>137</v>
      </c>
      <c r="BB78" s="393">
        <v>1</v>
      </c>
      <c r="BC78" s="277" t="s">
        <v>69</v>
      </c>
      <c r="BD78" s="277">
        <v>0</v>
      </c>
      <c r="BE78" s="286">
        <v>0.09230000000000001</v>
      </c>
      <c r="BF78" s="277">
        <v>3</v>
      </c>
      <c r="BG78" s="57" t="s">
        <v>66</v>
      </c>
      <c r="BH78" s="98"/>
      <c r="BI78" s="58">
        <f t="shared" si="102"/>
        <v>76.96000000000001</v>
      </c>
      <c r="BJ78" s="277" t="s">
        <v>148</v>
      </c>
    </row>
    <row r="79" spans="1:62" s="8" customFormat="1" ht="29.25" customHeight="1">
      <c r="A79" s="122"/>
      <c r="B79" s="98" t="s">
        <v>324</v>
      </c>
      <c r="C79" s="132">
        <v>1</v>
      </c>
      <c r="D79" s="130">
        <v>4</v>
      </c>
      <c r="E79" s="289">
        <v>2.858</v>
      </c>
      <c r="F79" s="54">
        <f aca="true" t="shared" si="103" ref="F79:F81">E79/5.2*2</f>
        <v>1.0992307692307692</v>
      </c>
      <c r="G79" s="132">
        <v>0.06280000000000001</v>
      </c>
      <c r="H79" s="58">
        <f t="shared" si="101"/>
        <v>1.5700000000000003</v>
      </c>
      <c r="I79" s="98">
        <v>0</v>
      </c>
      <c r="J79" s="98">
        <v>2</v>
      </c>
      <c r="K79" s="127" t="s">
        <v>58</v>
      </c>
      <c r="L79" s="127">
        <v>1</v>
      </c>
      <c r="M79" s="98" t="s">
        <v>58</v>
      </c>
      <c r="N79" s="98">
        <v>1</v>
      </c>
      <c r="O79" s="176">
        <v>1</v>
      </c>
      <c r="P79" s="130">
        <v>3</v>
      </c>
      <c r="Q79" s="176">
        <v>0.85</v>
      </c>
      <c r="R79" s="127">
        <v>3</v>
      </c>
      <c r="S79" s="165">
        <v>1</v>
      </c>
      <c r="T79" s="98">
        <v>10</v>
      </c>
      <c r="U79" s="165">
        <v>1</v>
      </c>
      <c r="V79" s="101">
        <v>5</v>
      </c>
      <c r="W79" s="102">
        <v>0.778</v>
      </c>
      <c r="X79" s="101">
        <f aca="true" t="shared" si="104" ref="X79:X82">W79*5</f>
        <v>3.89</v>
      </c>
      <c r="Y79" s="101">
        <v>0</v>
      </c>
      <c r="Z79" s="98">
        <v>4</v>
      </c>
      <c r="AA79" s="79" t="s">
        <v>59</v>
      </c>
      <c r="AB79" s="98">
        <v>2</v>
      </c>
      <c r="AC79" s="99">
        <v>1</v>
      </c>
      <c r="AD79" s="98">
        <v>2</v>
      </c>
      <c r="AE79" s="99">
        <v>1</v>
      </c>
      <c r="AF79" s="98">
        <v>2</v>
      </c>
      <c r="AG79" s="176">
        <v>1</v>
      </c>
      <c r="AH79" s="127">
        <v>10</v>
      </c>
      <c r="AI79" s="99">
        <v>1</v>
      </c>
      <c r="AJ79" s="202">
        <v>8</v>
      </c>
      <c r="AK79" s="176">
        <v>0.25</v>
      </c>
      <c r="AL79" s="202">
        <v>1.5</v>
      </c>
      <c r="AM79" s="98" t="s">
        <v>274</v>
      </c>
      <c r="AN79" s="98">
        <v>3</v>
      </c>
      <c r="AO79" s="156" t="s">
        <v>61</v>
      </c>
      <c r="AP79" s="98">
        <v>4</v>
      </c>
      <c r="AQ79" s="330">
        <v>1</v>
      </c>
      <c r="AR79" s="100">
        <v>3</v>
      </c>
      <c r="AS79" s="98" t="s">
        <v>58</v>
      </c>
      <c r="AT79" s="98">
        <v>3</v>
      </c>
      <c r="AU79" s="94" t="s">
        <v>86</v>
      </c>
      <c r="AV79" s="98">
        <v>3.5</v>
      </c>
      <c r="AW79" s="232" t="s">
        <v>69</v>
      </c>
      <c r="AX79" s="232">
        <v>0</v>
      </c>
      <c r="AY79" s="131" t="s">
        <v>137</v>
      </c>
      <c r="AZ79" s="393">
        <v>1</v>
      </c>
      <c r="BA79" s="166" t="s">
        <v>137</v>
      </c>
      <c r="BB79" s="164">
        <v>1</v>
      </c>
      <c r="BC79" s="98" t="s">
        <v>58</v>
      </c>
      <c r="BD79" s="98">
        <v>2</v>
      </c>
      <c r="BE79" s="57">
        <v>0.0294</v>
      </c>
      <c r="BF79" s="56">
        <v>2.94</v>
      </c>
      <c r="BG79" s="57" t="s">
        <v>66</v>
      </c>
      <c r="BH79" s="98"/>
      <c r="BI79" s="58">
        <f t="shared" si="102"/>
        <v>88.49923076923076</v>
      </c>
      <c r="BJ79" s="166" t="s">
        <v>82</v>
      </c>
    </row>
    <row r="80" spans="1:62" s="8" customFormat="1" ht="29.25" customHeight="1">
      <c r="A80" s="122"/>
      <c r="B80" s="94" t="s">
        <v>325</v>
      </c>
      <c r="C80" s="197">
        <v>1</v>
      </c>
      <c r="D80" s="162">
        <v>4</v>
      </c>
      <c r="E80" s="97">
        <v>1.33</v>
      </c>
      <c r="F80" s="54">
        <f t="shared" si="103"/>
        <v>0.5115384615384615</v>
      </c>
      <c r="G80" s="95">
        <v>0.0535</v>
      </c>
      <c r="H80" s="58">
        <f t="shared" si="101"/>
        <v>1.3375</v>
      </c>
      <c r="I80" s="94">
        <v>0</v>
      </c>
      <c r="J80" s="94">
        <v>2</v>
      </c>
      <c r="K80" s="94" t="s">
        <v>58</v>
      </c>
      <c r="L80" s="94">
        <v>1</v>
      </c>
      <c r="M80" s="94" t="s">
        <v>58</v>
      </c>
      <c r="N80" s="94">
        <v>1</v>
      </c>
      <c r="O80" s="161">
        <v>1</v>
      </c>
      <c r="P80" s="162">
        <v>3</v>
      </c>
      <c r="Q80" s="161">
        <v>0.8190000000000001</v>
      </c>
      <c r="R80" s="94">
        <v>3</v>
      </c>
      <c r="S80" s="161">
        <v>1</v>
      </c>
      <c r="T80" s="94">
        <v>10</v>
      </c>
      <c r="U80" s="161">
        <v>1</v>
      </c>
      <c r="V80" s="198">
        <v>5</v>
      </c>
      <c r="W80" s="95">
        <v>0.7809999999999999</v>
      </c>
      <c r="X80" s="101">
        <f t="shared" si="104"/>
        <v>3.9049999999999994</v>
      </c>
      <c r="Y80" s="198">
        <v>0</v>
      </c>
      <c r="Z80" s="94">
        <v>4</v>
      </c>
      <c r="AA80" s="79" t="s">
        <v>59</v>
      </c>
      <c r="AB80" s="94">
        <v>2</v>
      </c>
      <c r="AC80" s="99">
        <v>1</v>
      </c>
      <c r="AD80" s="94">
        <v>2</v>
      </c>
      <c r="AE80" s="99">
        <v>1</v>
      </c>
      <c r="AF80" s="94">
        <v>2</v>
      </c>
      <c r="AG80" s="330">
        <v>0.75</v>
      </c>
      <c r="AH80" s="94">
        <v>7.5</v>
      </c>
      <c r="AI80" s="99">
        <v>1</v>
      </c>
      <c r="AJ80" s="198">
        <v>8</v>
      </c>
      <c r="AK80" s="161">
        <v>1</v>
      </c>
      <c r="AL80" s="198">
        <v>6</v>
      </c>
      <c r="AM80" s="94" t="s">
        <v>274</v>
      </c>
      <c r="AN80" s="94">
        <v>3</v>
      </c>
      <c r="AO80" s="156" t="s">
        <v>61</v>
      </c>
      <c r="AP80" s="94">
        <v>4</v>
      </c>
      <c r="AQ80" s="330">
        <v>1</v>
      </c>
      <c r="AR80" s="162">
        <v>3</v>
      </c>
      <c r="AS80" s="94" t="s">
        <v>58</v>
      </c>
      <c r="AT80" s="94">
        <v>3</v>
      </c>
      <c r="AU80" s="94" t="s">
        <v>58</v>
      </c>
      <c r="AV80" s="94">
        <v>4</v>
      </c>
      <c r="AW80" s="275" t="s">
        <v>69</v>
      </c>
      <c r="AX80" s="275">
        <v>0</v>
      </c>
      <c r="AY80" s="299" t="s">
        <v>137</v>
      </c>
      <c r="AZ80" s="393">
        <v>1</v>
      </c>
      <c r="BA80" s="299" t="s">
        <v>137</v>
      </c>
      <c r="BB80" s="275">
        <v>1</v>
      </c>
      <c r="BC80" s="94" t="s">
        <v>58</v>
      </c>
      <c r="BD80" s="94">
        <v>2</v>
      </c>
      <c r="BE80" s="57">
        <v>0.0412</v>
      </c>
      <c r="BF80" s="94">
        <v>3</v>
      </c>
      <c r="BG80" s="57" t="s">
        <v>66</v>
      </c>
      <c r="BH80" s="98"/>
      <c r="BI80" s="58">
        <f t="shared" si="102"/>
        <v>90.25403846153847</v>
      </c>
      <c r="BJ80" s="299" t="s">
        <v>67</v>
      </c>
    </row>
    <row r="81" spans="1:62" s="8" customFormat="1" ht="29.25" customHeight="1">
      <c r="A81" s="122"/>
      <c r="B81" s="98" t="s">
        <v>326</v>
      </c>
      <c r="C81" s="99">
        <v>0.887</v>
      </c>
      <c r="D81" s="100">
        <f t="shared" si="100"/>
        <v>1.7400000000000002</v>
      </c>
      <c r="E81" s="290">
        <v>4.74</v>
      </c>
      <c r="F81" s="54">
        <f t="shared" si="103"/>
        <v>1.823076923076923</v>
      </c>
      <c r="G81" s="291">
        <v>0.06309999999999999</v>
      </c>
      <c r="H81" s="58">
        <f t="shared" si="101"/>
        <v>1.5774999999999997</v>
      </c>
      <c r="I81" s="98">
        <v>0</v>
      </c>
      <c r="J81" s="98">
        <v>2</v>
      </c>
      <c r="K81" s="98" t="s">
        <v>69</v>
      </c>
      <c r="L81" s="98">
        <v>0</v>
      </c>
      <c r="M81" s="98" t="s">
        <v>69</v>
      </c>
      <c r="N81" s="98">
        <v>0</v>
      </c>
      <c r="O81" s="163">
        <v>0.872</v>
      </c>
      <c r="P81" s="162">
        <f>O81*3</f>
        <v>2.616</v>
      </c>
      <c r="Q81" s="163">
        <v>0.67</v>
      </c>
      <c r="R81" s="98">
        <v>2.68</v>
      </c>
      <c r="S81" s="163">
        <v>1</v>
      </c>
      <c r="T81" s="98">
        <v>10</v>
      </c>
      <c r="U81" s="353">
        <v>0</v>
      </c>
      <c r="V81" s="101">
        <v>0</v>
      </c>
      <c r="W81" s="102">
        <v>0.373</v>
      </c>
      <c r="X81" s="101">
        <f t="shared" si="104"/>
        <v>1.865</v>
      </c>
      <c r="Y81" s="101">
        <v>0</v>
      </c>
      <c r="Z81" s="98">
        <v>4</v>
      </c>
      <c r="AA81" s="79" t="s">
        <v>59</v>
      </c>
      <c r="AB81" s="98">
        <v>2</v>
      </c>
      <c r="AC81" s="99">
        <v>1</v>
      </c>
      <c r="AD81" s="98">
        <v>2</v>
      </c>
      <c r="AE81" s="99">
        <v>1</v>
      </c>
      <c r="AF81" s="98">
        <v>2</v>
      </c>
      <c r="AG81" s="163">
        <v>0.735</v>
      </c>
      <c r="AH81" s="98">
        <v>7.35</v>
      </c>
      <c r="AI81" s="99">
        <v>1</v>
      </c>
      <c r="AJ81" s="101">
        <v>8</v>
      </c>
      <c r="AK81" s="163">
        <v>0.5</v>
      </c>
      <c r="AL81" s="101">
        <v>3</v>
      </c>
      <c r="AM81" s="98" t="s">
        <v>274</v>
      </c>
      <c r="AN81" s="98">
        <v>3</v>
      </c>
      <c r="AO81" s="156" t="s">
        <v>61</v>
      </c>
      <c r="AP81" s="98">
        <v>4</v>
      </c>
      <c r="AQ81" s="330">
        <v>1</v>
      </c>
      <c r="AR81" s="100">
        <v>3</v>
      </c>
      <c r="AS81" s="98" t="s">
        <v>58</v>
      </c>
      <c r="AT81" s="98">
        <v>3</v>
      </c>
      <c r="AU81" s="94" t="s">
        <v>86</v>
      </c>
      <c r="AV81" s="98">
        <v>3.5</v>
      </c>
      <c r="AW81" s="164" t="s">
        <v>69</v>
      </c>
      <c r="AX81" s="164">
        <v>0</v>
      </c>
      <c r="AY81" s="166" t="s">
        <v>69</v>
      </c>
      <c r="AZ81" s="164">
        <v>0</v>
      </c>
      <c r="BA81" s="166" t="s">
        <v>137</v>
      </c>
      <c r="BB81" s="164">
        <v>1</v>
      </c>
      <c r="BC81" s="98" t="s">
        <v>69</v>
      </c>
      <c r="BD81" s="98">
        <v>0</v>
      </c>
      <c r="BE81" s="99">
        <v>0.061</v>
      </c>
      <c r="BF81" s="98">
        <v>3</v>
      </c>
      <c r="BG81" s="57" t="s">
        <v>66</v>
      </c>
      <c r="BH81" s="98"/>
      <c r="BI81" s="58">
        <f t="shared" si="102"/>
        <v>73.15157692307693</v>
      </c>
      <c r="BJ81" s="401" t="s">
        <v>148</v>
      </c>
    </row>
    <row r="82" spans="1:62" s="8" customFormat="1" ht="29.25" customHeight="1">
      <c r="A82" s="122"/>
      <c r="B82" s="98" t="s">
        <v>327</v>
      </c>
      <c r="C82" s="128">
        <v>0.965</v>
      </c>
      <c r="D82" s="100">
        <f t="shared" si="100"/>
        <v>3.2999999999999994</v>
      </c>
      <c r="E82" s="104">
        <v>5.2</v>
      </c>
      <c r="F82" s="100">
        <v>2</v>
      </c>
      <c r="G82" s="102">
        <v>0.08</v>
      </c>
      <c r="H82" s="100">
        <v>2</v>
      </c>
      <c r="I82" s="334">
        <v>0</v>
      </c>
      <c r="J82" s="98">
        <v>2</v>
      </c>
      <c r="K82" s="98" t="s">
        <v>69</v>
      </c>
      <c r="L82" s="98">
        <v>0</v>
      </c>
      <c r="M82" s="98" t="s">
        <v>69</v>
      </c>
      <c r="N82" s="98">
        <v>0</v>
      </c>
      <c r="O82" s="335">
        <v>1</v>
      </c>
      <c r="P82" s="336">
        <v>3</v>
      </c>
      <c r="Q82" s="335">
        <v>0.915</v>
      </c>
      <c r="R82" s="354">
        <v>3</v>
      </c>
      <c r="S82" s="163">
        <v>1</v>
      </c>
      <c r="T82" s="98">
        <v>10</v>
      </c>
      <c r="U82" s="165">
        <v>0.85</v>
      </c>
      <c r="V82" s="55">
        <f>5-(1-U82)*20</f>
        <v>1.9999999999999996</v>
      </c>
      <c r="W82" s="102">
        <v>0.887</v>
      </c>
      <c r="X82" s="101">
        <f t="shared" si="104"/>
        <v>4.4350000000000005</v>
      </c>
      <c r="Y82" s="104">
        <v>0</v>
      </c>
      <c r="Z82" s="98">
        <v>4</v>
      </c>
      <c r="AA82" s="79" t="s">
        <v>59</v>
      </c>
      <c r="AB82" s="98">
        <v>1</v>
      </c>
      <c r="AC82" s="99">
        <v>1</v>
      </c>
      <c r="AD82" s="98">
        <v>2</v>
      </c>
      <c r="AE82" s="98">
        <v>0</v>
      </c>
      <c r="AF82" s="98">
        <v>0</v>
      </c>
      <c r="AG82" s="165">
        <v>0.6</v>
      </c>
      <c r="AH82" s="98">
        <v>6</v>
      </c>
      <c r="AI82" s="99">
        <v>1</v>
      </c>
      <c r="AJ82" s="101">
        <v>8</v>
      </c>
      <c r="AK82" s="330">
        <v>0</v>
      </c>
      <c r="AL82" s="101">
        <v>0</v>
      </c>
      <c r="AM82" s="163" t="s">
        <v>137</v>
      </c>
      <c r="AN82" s="98">
        <v>2</v>
      </c>
      <c r="AO82" s="98" t="s">
        <v>69</v>
      </c>
      <c r="AP82" s="98">
        <v>0</v>
      </c>
      <c r="AQ82" s="330">
        <v>1</v>
      </c>
      <c r="AR82" s="100">
        <v>3</v>
      </c>
      <c r="AS82" s="98" t="s">
        <v>58</v>
      </c>
      <c r="AT82" s="98">
        <v>3</v>
      </c>
      <c r="AU82" s="94" t="s">
        <v>86</v>
      </c>
      <c r="AV82" s="98">
        <v>3.5</v>
      </c>
      <c r="AW82" s="167" t="s">
        <v>69</v>
      </c>
      <c r="AX82" s="164">
        <v>0</v>
      </c>
      <c r="AY82" s="166" t="s">
        <v>137</v>
      </c>
      <c r="AZ82" s="164">
        <v>1</v>
      </c>
      <c r="BA82" s="165" t="s">
        <v>137</v>
      </c>
      <c r="BB82" s="164">
        <v>1</v>
      </c>
      <c r="BC82" s="98" t="s">
        <v>58</v>
      </c>
      <c r="BD82" s="98">
        <v>2</v>
      </c>
      <c r="BE82" s="99">
        <v>0.1609</v>
      </c>
      <c r="BF82" s="98">
        <v>3</v>
      </c>
      <c r="BG82" s="57" t="s">
        <v>66</v>
      </c>
      <c r="BH82" s="98"/>
      <c r="BI82" s="58">
        <f t="shared" si="102"/>
        <v>71.235</v>
      </c>
      <c r="BJ82" s="402" t="s">
        <v>148</v>
      </c>
    </row>
    <row r="83" spans="1:62" s="8" customFormat="1" ht="29.25" customHeight="1">
      <c r="A83" s="281"/>
      <c r="B83" s="109" t="s">
        <v>328</v>
      </c>
      <c r="C83" s="110">
        <v>0.97</v>
      </c>
      <c r="D83" s="111">
        <f t="shared" si="100"/>
        <v>3.3999999999999995</v>
      </c>
      <c r="E83" s="112">
        <v>6</v>
      </c>
      <c r="F83" s="111">
        <v>2</v>
      </c>
      <c r="G83" s="110">
        <v>0.085</v>
      </c>
      <c r="H83" s="111">
        <v>2</v>
      </c>
      <c r="I83" s="109">
        <v>0</v>
      </c>
      <c r="J83" s="109">
        <v>2</v>
      </c>
      <c r="K83" s="109" t="s">
        <v>58</v>
      </c>
      <c r="L83" s="109">
        <v>1</v>
      </c>
      <c r="M83" s="109" t="s">
        <v>58</v>
      </c>
      <c r="N83" s="109">
        <v>1</v>
      </c>
      <c r="O83" s="168">
        <v>0.976</v>
      </c>
      <c r="P83" s="314">
        <f>O83*3</f>
        <v>2.928</v>
      </c>
      <c r="Q83" s="168">
        <v>0.8</v>
      </c>
      <c r="R83" s="109">
        <v>3</v>
      </c>
      <c r="S83" s="168">
        <v>1</v>
      </c>
      <c r="T83" s="109">
        <v>10</v>
      </c>
      <c r="U83" s="168">
        <v>1</v>
      </c>
      <c r="V83" s="112">
        <v>5</v>
      </c>
      <c r="W83" s="110">
        <v>0.4</v>
      </c>
      <c r="X83" s="112">
        <v>2</v>
      </c>
      <c r="Y83" s="112">
        <v>0</v>
      </c>
      <c r="Z83" s="109">
        <v>4</v>
      </c>
      <c r="AA83" s="75" t="s">
        <v>59</v>
      </c>
      <c r="AB83" s="109">
        <v>2</v>
      </c>
      <c r="AC83" s="110">
        <v>1</v>
      </c>
      <c r="AD83" s="109">
        <v>2</v>
      </c>
      <c r="AE83" s="110">
        <v>1</v>
      </c>
      <c r="AF83" s="109">
        <v>2</v>
      </c>
      <c r="AG83" s="168">
        <v>1</v>
      </c>
      <c r="AH83" s="109">
        <v>10</v>
      </c>
      <c r="AI83" s="110">
        <v>1</v>
      </c>
      <c r="AJ83" s="112">
        <v>8</v>
      </c>
      <c r="AK83" s="168">
        <v>1</v>
      </c>
      <c r="AL83" s="112">
        <v>6</v>
      </c>
      <c r="AM83" s="109" t="s">
        <v>274</v>
      </c>
      <c r="AN83" s="109">
        <v>3</v>
      </c>
      <c r="AO83" s="385" t="s">
        <v>61</v>
      </c>
      <c r="AP83" s="109">
        <v>4</v>
      </c>
      <c r="AQ83" s="342">
        <v>1</v>
      </c>
      <c r="AR83" s="111">
        <v>3</v>
      </c>
      <c r="AS83" s="109" t="s">
        <v>58</v>
      </c>
      <c r="AT83" s="109">
        <v>3</v>
      </c>
      <c r="AU83" s="307" t="s">
        <v>86</v>
      </c>
      <c r="AV83" s="109">
        <v>3.5</v>
      </c>
      <c r="AW83" s="256" t="s">
        <v>185</v>
      </c>
      <c r="AX83" s="256">
        <v>2</v>
      </c>
      <c r="AY83" s="256" t="s">
        <v>137</v>
      </c>
      <c r="AZ83" s="259">
        <v>1</v>
      </c>
      <c r="BA83" s="256" t="s">
        <v>137</v>
      </c>
      <c r="BB83" s="259">
        <v>1</v>
      </c>
      <c r="BC83" s="109" t="s">
        <v>69</v>
      </c>
      <c r="BD83" s="109">
        <v>0</v>
      </c>
      <c r="BE83" s="110">
        <v>0.048499999999999995</v>
      </c>
      <c r="BF83" s="109">
        <v>3</v>
      </c>
      <c r="BG83" s="61" t="s">
        <v>66</v>
      </c>
      <c r="BH83" s="109"/>
      <c r="BI83" s="62">
        <f t="shared" si="102"/>
        <v>91.828</v>
      </c>
      <c r="BJ83" s="109" t="s">
        <v>67</v>
      </c>
    </row>
    <row r="84" spans="1:62" s="1" customFormat="1" ht="29.25" customHeight="1">
      <c r="A84" s="75">
        <v>13</v>
      </c>
      <c r="B84" s="47" t="s">
        <v>329</v>
      </c>
      <c r="C84" s="83"/>
      <c r="D84" s="84">
        <f aca="true" t="shared" si="105" ref="D84:H84">SUM(D85:D90)/6</f>
        <v>3.9219999999999993</v>
      </c>
      <c r="E84" s="85"/>
      <c r="F84" s="84">
        <f t="shared" si="105"/>
        <v>0.8833333333333332</v>
      </c>
      <c r="G84" s="83"/>
      <c r="H84" s="84">
        <f t="shared" si="105"/>
        <v>1.2954166666666667</v>
      </c>
      <c r="I84" s="75"/>
      <c r="J84" s="84">
        <f aca="true" t="shared" si="106" ref="J84:N84">SUM(J85:J90)/6</f>
        <v>1</v>
      </c>
      <c r="K84" s="75"/>
      <c r="L84" s="84">
        <f t="shared" si="106"/>
        <v>1</v>
      </c>
      <c r="M84" s="75"/>
      <c r="N84" s="84">
        <f t="shared" si="106"/>
        <v>0.6666666666666666</v>
      </c>
      <c r="O84" s="155"/>
      <c r="P84" s="84">
        <f aca="true" t="shared" si="107" ref="P84:T84">SUM(P85:P90)/6</f>
        <v>2.9924999999999997</v>
      </c>
      <c r="Q84" s="155"/>
      <c r="R84" s="84">
        <f t="shared" si="107"/>
        <v>2.9333333333333336</v>
      </c>
      <c r="S84" s="155"/>
      <c r="T84" s="84">
        <f t="shared" si="107"/>
        <v>10</v>
      </c>
      <c r="U84" s="155"/>
      <c r="V84" s="85">
        <f aca="true" t="shared" si="108" ref="V84:Z84">SUM(V85:V90)/6</f>
        <v>5</v>
      </c>
      <c r="W84" s="83"/>
      <c r="X84" s="84">
        <f t="shared" si="108"/>
        <v>4.686583333333334</v>
      </c>
      <c r="Y84" s="85"/>
      <c r="Z84" s="84">
        <f t="shared" si="108"/>
        <v>3.6</v>
      </c>
      <c r="AA84" s="75"/>
      <c r="AB84" s="84">
        <f aca="true" t="shared" si="109" ref="AB84:AF84">SUM(AB85:AB90)/6</f>
        <v>1.5</v>
      </c>
      <c r="AC84" s="83"/>
      <c r="AD84" s="84">
        <f t="shared" si="109"/>
        <v>2</v>
      </c>
      <c r="AE84" s="75"/>
      <c r="AF84" s="84">
        <f t="shared" si="109"/>
        <v>1</v>
      </c>
      <c r="AG84" s="155"/>
      <c r="AH84" s="84">
        <f aca="true" t="shared" si="110" ref="AH84:AL84">SUM(AH85:AH90)/6</f>
        <v>10</v>
      </c>
      <c r="AI84" s="83"/>
      <c r="AJ84" s="84">
        <f t="shared" si="110"/>
        <v>8</v>
      </c>
      <c r="AK84" s="155"/>
      <c r="AL84" s="84">
        <f t="shared" si="110"/>
        <v>5</v>
      </c>
      <c r="AM84" s="75"/>
      <c r="AN84" s="84">
        <f aca="true" t="shared" si="111" ref="AN84:AR84">SUM(AN85:AN90)/6</f>
        <v>3</v>
      </c>
      <c r="AO84" s="75"/>
      <c r="AP84" s="84">
        <f t="shared" si="111"/>
        <v>4</v>
      </c>
      <c r="AQ84" s="155"/>
      <c r="AR84" s="84">
        <f t="shared" si="111"/>
        <v>3</v>
      </c>
      <c r="AS84" s="75"/>
      <c r="AT84" s="84">
        <f aca="true" t="shared" si="112" ref="AT84:AX84">SUM(AT85:AT90)/6</f>
        <v>2.5</v>
      </c>
      <c r="AU84" s="75"/>
      <c r="AV84" s="84">
        <f t="shared" si="112"/>
        <v>3.5833333333333335</v>
      </c>
      <c r="AW84" s="75"/>
      <c r="AX84" s="84">
        <f t="shared" si="112"/>
        <v>1.6666666666666667</v>
      </c>
      <c r="AY84" s="75"/>
      <c r="AZ84" s="84">
        <f aca="true" t="shared" si="113" ref="AZ84:BD84">SUM(AZ85:AZ90)/6</f>
        <v>1.4000000000000001</v>
      </c>
      <c r="BA84" s="75"/>
      <c r="BB84" s="84">
        <f t="shared" si="113"/>
        <v>1.1666666666666667</v>
      </c>
      <c r="BC84" s="75"/>
      <c r="BD84" s="84">
        <f t="shared" si="113"/>
        <v>0.6666666666666666</v>
      </c>
      <c r="BE84" s="83"/>
      <c r="BF84" s="84">
        <f>SUM(BF85:BF90)/6</f>
        <v>0.16666666666666666</v>
      </c>
      <c r="BG84" s="75"/>
      <c r="BH84" s="84">
        <f>SUM(BH85:BH90)/6</f>
        <v>0</v>
      </c>
      <c r="BI84" s="267">
        <f t="shared" si="102"/>
        <v>86.62983333333335</v>
      </c>
      <c r="BJ84" s="274" t="s">
        <v>82</v>
      </c>
    </row>
    <row r="85" spans="1:62" s="1" customFormat="1" ht="29.25" customHeight="1">
      <c r="A85" s="64"/>
      <c r="B85" s="52" t="s">
        <v>330</v>
      </c>
      <c r="C85" s="292">
        <v>0.9904999999999999</v>
      </c>
      <c r="D85" s="130">
        <f aca="true" t="shared" si="114" ref="D85:D87">4-(1-C85)*100*0.2</f>
        <v>3.8099999999999987</v>
      </c>
      <c r="E85" s="293">
        <v>1.03</v>
      </c>
      <c r="F85" s="294">
        <f aca="true" t="shared" si="115" ref="F85:F87">E85/5.2*2</f>
        <v>0.39615384615384613</v>
      </c>
      <c r="G85" s="292">
        <v>0.0192</v>
      </c>
      <c r="H85" s="117">
        <f aca="true" t="shared" si="116" ref="H85:H89">G85/0.08*2</f>
        <v>0.4799999999999999</v>
      </c>
      <c r="I85" s="337">
        <v>0</v>
      </c>
      <c r="J85" s="337">
        <v>2</v>
      </c>
      <c r="K85" s="337" t="s">
        <v>58</v>
      </c>
      <c r="L85" s="337">
        <v>1</v>
      </c>
      <c r="M85" s="337" t="s">
        <v>58</v>
      </c>
      <c r="N85" s="337">
        <v>1</v>
      </c>
      <c r="O85" s="147">
        <v>1</v>
      </c>
      <c r="P85" s="54">
        <v>3</v>
      </c>
      <c r="Q85" s="147">
        <v>0.82574</v>
      </c>
      <c r="R85" s="52">
        <v>3</v>
      </c>
      <c r="S85" s="147">
        <v>1</v>
      </c>
      <c r="T85" s="52">
        <v>10</v>
      </c>
      <c r="U85" s="147">
        <v>1</v>
      </c>
      <c r="V85" s="55">
        <f>5-(1-U85)*20</f>
        <v>5</v>
      </c>
      <c r="W85" s="53">
        <v>1</v>
      </c>
      <c r="X85" s="55">
        <v>5</v>
      </c>
      <c r="Y85" s="55">
        <v>0</v>
      </c>
      <c r="Z85" s="52">
        <v>4</v>
      </c>
      <c r="AA85" s="79" t="s">
        <v>59</v>
      </c>
      <c r="AB85" s="52">
        <v>2</v>
      </c>
      <c r="AC85" s="53">
        <v>1</v>
      </c>
      <c r="AD85" s="52">
        <v>2</v>
      </c>
      <c r="AE85" s="53">
        <v>1</v>
      </c>
      <c r="AF85" s="52">
        <v>2</v>
      </c>
      <c r="AG85" s="147">
        <v>1</v>
      </c>
      <c r="AH85" s="52">
        <v>10</v>
      </c>
      <c r="AI85" s="53">
        <v>1</v>
      </c>
      <c r="AJ85" s="55">
        <v>8</v>
      </c>
      <c r="AK85" s="147">
        <v>1</v>
      </c>
      <c r="AL85" s="55">
        <v>6</v>
      </c>
      <c r="AM85" s="52" t="s">
        <v>331</v>
      </c>
      <c r="AN85" s="52">
        <v>3</v>
      </c>
      <c r="AO85" s="386" t="s">
        <v>61</v>
      </c>
      <c r="AP85" s="52">
        <v>4</v>
      </c>
      <c r="AQ85" s="147">
        <v>1</v>
      </c>
      <c r="AR85" s="54">
        <v>3</v>
      </c>
      <c r="AS85" s="52" t="s">
        <v>58</v>
      </c>
      <c r="AT85" s="52">
        <v>3</v>
      </c>
      <c r="AU85" s="387" t="s">
        <v>332</v>
      </c>
      <c r="AV85" s="52">
        <v>4</v>
      </c>
      <c r="AW85" s="337" t="s">
        <v>294</v>
      </c>
      <c r="AX85" s="337">
        <v>2</v>
      </c>
      <c r="AY85" s="52" t="s">
        <v>333</v>
      </c>
      <c r="AZ85" s="52">
        <v>1.4</v>
      </c>
      <c r="BA85" s="52" t="s">
        <v>334</v>
      </c>
      <c r="BB85" s="52">
        <v>1.5</v>
      </c>
      <c r="BC85" s="52" t="s">
        <v>58</v>
      </c>
      <c r="BD85" s="52">
        <v>2</v>
      </c>
      <c r="BE85" s="57" t="s">
        <v>66</v>
      </c>
      <c r="BF85" s="94"/>
      <c r="BG85" s="52" t="s">
        <v>66</v>
      </c>
      <c r="BH85" s="52"/>
      <c r="BI85" s="54">
        <f t="shared" si="102"/>
        <v>92.58615384615385</v>
      </c>
      <c r="BJ85" s="403" t="s">
        <v>67</v>
      </c>
    </row>
    <row r="86" spans="1:62" s="1" customFormat="1" ht="29.25" customHeight="1">
      <c r="A86" s="64"/>
      <c r="B86" s="56" t="s">
        <v>335</v>
      </c>
      <c r="C86" s="116">
        <v>0.992</v>
      </c>
      <c r="D86" s="130">
        <f t="shared" si="114"/>
        <v>3.84</v>
      </c>
      <c r="E86" s="199">
        <v>1.17</v>
      </c>
      <c r="F86" s="294">
        <f t="shared" si="115"/>
        <v>0.44999999999999996</v>
      </c>
      <c r="G86" s="116">
        <v>0.1477</v>
      </c>
      <c r="H86" s="117">
        <v>2</v>
      </c>
      <c r="I86" s="192">
        <v>0</v>
      </c>
      <c r="J86" s="192">
        <v>2</v>
      </c>
      <c r="K86" s="157" t="s">
        <v>58</v>
      </c>
      <c r="L86" s="157">
        <v>1</v>
      </c>
      <c r="M86" s="157" t="s">
        <v>58</v>
      </c>
      <c r="N86" s="157">
        <v>1</v>
      </c>
      <c r="O86" s="148">
        <v>1</v>
      </c>
      <c r="P86" s="58">
        <v>3</v>
      </c>
      <c r="Q86" s="148">
        <v>0.953</v>
      </c>
      <c r="R86" s="52">
        <v>3</v>
      </c>
      <c r="S86" s="148">
        <v>1</v>
      </c>
      <c r="T86" s="56">
        <v>10</v>
      </c>
      <c r="U86" s="148">
        <v>1</v>
      </c>
      <c r="V86" s="55">
        <v>5</v>
      </c>
      <c r="W86" s="70">
        <v>0.93</v>
      </c>
      <c r="X86" s="72">
        <v>4.07</v>
      </c>
      <c r="Y86" s="59">
        <v>0</v>
      </c>
      <c r="Z86" s="56">
        <v>4</v>
      </c>
      <c r="AA86" s="56" t="s">
        <v>336</v>
      </c>
      <c r="AB86" s="56">
        <v>1</v>
      </c>
      <c r="AC86" s="57">
        <v>1</v>
      </c>
      <c r="AD86" s="56">
        <v>2</v>
      </c>
      <c r="AE86" s="57">
        <v>1</v>
      </c>
      <c r="AF86" s="56">
        <v>2</v>
      </c>
      <c r="AG86" s="375">
        <v>1</v>
      </c>
      <c r="AH86" s="56">
        <v>10</v>
      </c>
      <c r="AI86" s="57">
        <v>1</v>
      </c>
      <c r="AJ86" s="59">
        <v>8</v>
      </c>
      <c r="AK86" s="148">
        <v>1</v>
      </c>
      <c r="AL86" s="59">
        <v>6</v>
      </c>
      <c r="AM86" s="56" t="s">
        <v>274</v>
      </c>
      <c r="AN86" s="56">
        <v>3</v>
      </c>
      <c r="AO86" s="156" t="s">
        <v>61</v>
      </c>
      <c r="AP86" s="56">
        <v>4</v>
      </c>
      <c r="AQ86" s="148">
        <v>1</v>
      </c>
      <c r="AR86" s="58">
        <v>3</v>
      </c>
      <c r="AS86" s="56" t="s">
        <v>58</v>
      </c>
      <c r="AT86" s="56">
        <v>3</v>
      </c>
      <c r="AU86" s="56" t="s">
        <v>264</v>
      </c>
      <c r="AV86" s="56">
        <v>3.5</v>
      </c>
      <c r="AW86" s="157" t="s">
        <v>84</v>
      </c>
      <c r="AX86" s="157">
        <v>0</v>
      </c>
      <c r="AY86" s="56" t="s">
        <v>337</v>
      </c>
      <c r="AZ86" s="56">
        <v>1.4</v>
      </c>
      <c r="BA86" s="56" t="s">
        <v>338</v>
      </c>
      <c r="BB86" s="56">
        <v>1.5</v>
      </c>
      <c r="BC86" s="56" t="s">
        <v>69</v>
      </c>
      <c r="BD86" s="56">
        <v>0</v>
      </c>
      <c r="BE86" s="57">
        <v>0.0104</v>
      </c>
      <c r="BF86" s="94">
        <v>1</v>
      </c>
      <c r="BG86" s="52" t="s">
        <v>66</v>
      </c>
      <c r="BH86" s="52"/>
      <c r="BI86" s="58">
        <f t="shared" si="102"/>
        <v>88.76</v>
      </c>
      <c r="BJ86" s="69" t="s">
        <v>82</v>
      </c>
    </row>
    <row r="87" spans="1:62" s="1" customFormat="1" ht="29.25" customHeight="1">
      <c r="A87" s="64"/>
      <c r="B87" s="56" t="s">
        <v>339</v>
      </c>
      <c r="C87" s="116">
        <v>0.9941</v>
      </c>
      <c r="D87" s="130">
        <f t="shared" si="114"/>
        <v>3.8819999999999997</v>
      </c>
      <c r="E87" s="199">
        <v>2.6</v>
      </c>
      <c r="F87" s="294">
        <f t="shared" si="115"/>
        <v>1</v>
      </c>
      <c r="G87" s="116">
        <v>0.0256</v>
      </c>
      <c r="H87" s="117">
        <f t="shared" si="116"/>
        <v>0.64</v>
      </c>
      <c r="I87" s="157">
        <v>0</v>
      </c>
      <c r="J87" s="157">
        <v>2</v>
      </c>
      <c r="K87" s="157" t="s">
        <v>58</v>
      </c>
      <c r="L87" s="157">
        <v>1</v>
      </c>
      <c r="M87" s="56" t="s">
        <v>69</v>
      </c>
      <c r="N87" s="56">
        <v>0</v>
      </c>
      <c r="O87" s="151">
        <v>0.985</v>
      </c>
      <c r="P87" s="162">
        <f>O87*3</f>
        <v>2.955</v>
      </c>
      <c r="Q87" s="148">
        <v>0.86</v>
      </c>
      <c r="R87" s="56">
        <v>3</v>
      </c>
      <c r="S87" s="148">
        <v>1</v>
      </c>
      <c r="T87" s="56">
        <v>10</v>
      </c>
      <c r="U87" s="151">
        <v>1</v>
      </c>
      <c r="V87" s="59">
        <v>5</v>
      </c>
      <c r="W87" s="70">
        <v>0.8099</v>
      </c>
      <c r="X87" s="108">
        <f>W87*5</f>
        <v>4.0495</v>
      </c>
      <c r="Y87" s="59">
        <v>0</v>
      </c>
      <c r="Z87" s="56">
        <v>4</v>
      </c>
      <c r="AA87" s="56" t="s">
        <v>336</v>
      </c>
      <c r="AB87" s="56">
        <v>1</v>
      </c>
      <c r="AC87" s="57">
        <v>1</v>
      </c>
      <c r="AD87" s="56">
        <v>2</v>
      </c>
      <c r="AE87" s="57">
        <v>1</v>
      </c>
      <c r="AF87" s="56">
        <v>2</v>
      </c>
      <c r="AG87" s="148">
        <v>1</v>
      </c>
      <c r="AH87" s="56">
        <v>10</v>
      </c>
      <c r="AI87" s="57">
        <v>1</v>
      </c>
      <c r="AJ87" s="59">
        <v>8</v>
      </c>
      <c r="AK87" s="148">
        <v>1</v>
      </c>
      <c r="AL87" s="59">
        <v>6</v>
      </c>
      <c r="AM87" s="376" t="s">
        <v>340</v>
      </c>
      <c r="AN87" s="69">
        <v>3</v>
      </c>
      <c r="AO87" s="156" t="s">
        <v>61</v>
      </c>
      <c r="AP87" s="69">
        <v>4</v>
      </c>
      <c r="AQ87" s="148">
        <v>1</v>
      </c>
      <c r="AR87" s="58">
        <v>3</v>
      </c>
      <c r="AS87" s="131" t="s">
        <v>58</v>
      </c>
      <c r="AT87" s="69">
        <v>3</v>
      </c>
      <c r="AU87" s="56" t="s">
        <v>264</v>
      </c>
      <c r="AV87" s="56">
        <v>3.5</v>
      </c>
      <c r="AW87" s="170" t="s">
        <v>267</v>
      </c>
      <c r="AX87" s="157">
        <v>2</v>
      </c>
      <c r="AY87" s="56" t="s">
        <v>341</v>
      </c>
      <c r="AZ87" s="56">
        <v>1.4</v>
      </c>
      <c r="BA87" s="56" t="s">
        <v>342</v>
      </c>
      <c r="BB87" s="56">
        <v>1.5</v>
      </c>
      <c r="BC87" s="56" t="s">
        <v>69</v>
      </c>
      <c r="BD87" s="56">
        <v>0</v>
      </c>
      <c r="BE87" s="57" t="s">
        <v>66</v>
      </c>
      <c r="BF87" s="94"/>
      <c r="BG87" s="52" t="s">
        <v>66</v>
      </c>
      <c r="BH87" s="52"/>
      <c r="BI87" s="58">
        <f t="shared" si="102"/>
        <v>87.9265</v>
      </c>
      <c r="BJ87" s="404" t="s">
        <v>82</v>
      </c>
    </row>
    <row r="88" spans="1:62" s="1" customFormat="1" ht="29.25" customHeight="1">
      <c r="A88" s="64"/>
      <c r="B88" s="56" t="s">
        <v>343</v>
      </c>
      <c r="C88" s="116">
        <v>1</v>
      </c>
      <c r="D88" s="117">
        <v>4</v>
      </c>
      <c r="E88" s="199">
        <v>5.2</v>
      </c>
      <c r="F88" s="117">
        <v>2</v>
      </c>
      <c r="G88" s="116">
        <v>0.08</v>
      </c>
      <c r="H88" s="117">
        <v>2</v>
      </c>
      <c r="I88" s="338" t="s">
        <v>344</v>
      </c>
      <c r="J88" s="157">
        <v>0</v>
      </c>
      <c r="K88" s="157" t="s">
        <v>58</v>
      </c>
      <c r="L88" s="157">
        <v>1</v>
      </c>
      <c r="M88" s="56" t="s">
        <v>69</v>
      </c>
      <c r="N88" s="56">
        <v>0</v>
      </c>
      <c r="O88" s="148">
        <v>1</v>
      </c>
      <c r="P88" s="58">
        <v>3</v>
      </c>
      <c r="Q88" s="148">
        <v>0.96</v>
      </c>
      <c r="R88" s="52">
        <v>3</v>
      </c>
      <c r="S88" s="148">
        <v>1</v>
      </c>
      <c r="T88" s="56">
        <v>10</v>
      </c>
      <c r="U88" s="148">
        <v>1</v>
      </c>
      <c r="V88" s="59">
        <v>5</v>
      </c>
      <c r="W88" s="70">
        <v>1</v>
      </c>
      <c r="X88" s="72">
        <v>5</v>
      </c>
      <c r="Y88" s="72">
        <v>0</v>
      </c>
      <c r="Z88" s="56">
        <v>4</v>
      </c>
      <c r="AA88" s="56" t="s">
        <v>336</v>
      </c>
      <c r="AB88" s="56">
        <v>1</v>
      </c>
      <c r="AC88" s="57">
        <v>1</v>
      </c>
      <c r="AD88" s="56">
        <v>2</v>
      </c>
      <c r="AE88" s="56">
        <v>0</v>
      </c>
      <c r="AF88" s="56">
        <v>0</v>
      </c>
      <c r="AG88" s="148">
        <v>0.8</v>
      </c>
      <c r="AH88" s="56">
        <v>10</v>
      </c>
      <c r="AI88" s="57">
        <v>1</v>
      </c>
      <c r="AJ88" s="59">
        <v>8</v>
      </c>
      <c r="AK88" s="148">
        <v>1</v>
      </c>
      <c r="AL88" s="59">
        <v>6</v>
      </c>
      <c r="AM88" s="148" t="s">
        <v>274</v>
      </c>
      <c r="AN88" s="56">
        <v>3</v>
      </c>
      <c r="AO88" s="156" t="s">
        <v>61</v>
      </c>
      <c r="AP88" s="56">
        <v>4</v>
      </c>
      <c r="AQ88" s="148">
        <v>1</v>
      </c>
      <c r="AR88" s="58">
        <v>3</v>
      </c>
      <c r="AS88" s="52" t="s">
        <v>58</v>
      </c>
      <c r="AT88" s="56">
        <v>3</v>
      </c>
      <c r="AU88" s="148" t="s">
        <v>264</v>
      </c>
      <c r="AV88" s="56">
        <v>3.5</v>
      </c>
      <c r="AW88" s="170" t="s">
        <v>294</v>
      </c>
      <c r="AX88" s="157">
        <v>2</v>
      </c>
      <c r="AY88" s="56" t="s">
        <v>345</v>
      </c>
      <c r="AZ88" s="56">
        <v>1.4</v>
      </c>
      <c r="BA88" s="148" t="s">
        <v>346</v>
      </c>
      <c r="BB88" s="56">
        <v>1</v>
      </c>
      <c r="BC88" s="56" t="s">
        <v>58</v>
      </c>
      <c r="BD88" s="56">
        <v>2</v>
      </c>
      <c r="BE88" s="57" t="s">
        <v>66</v>
      </c>
      <c r="BF88" s="56"/>
      <c r="BG88" s="52" t="s">
        <v>66</v>
      </c>
      <c r="BH88" s="52"/>
      <c r="BI88" s="58">
        <f t="shared" si="102"/>
        <v>88.9</v>
      </c>
      <c r="BJ88" s="191" t="s">
        <v>82</v>
      </c>
    </row>
    <row r="89" spans="1:62" s="1" customFormat="1" ht="29.25" customHeight="1">
      <c r="A89" s="64"/>
      <c r="B89" s="56" t="s">
        <v>347</v>
      </c>
      <c r="C89" s="116">
        <v>1</v>
      </c>
      <c r="D89" s="117">
        <v>4</v>
      </c>
      <c r="E89" s="199">
        <v>1</v>
      </c>
      <c r="F89" s="294">
        <f>E89/5.2*2</f>
        <v>0.3846153846153846</v>
      </c>
      <c r="G89" s="116">
        <v>0.026099999999999998</v>
      </c>
      <c r="H89" s="117">
        <f t="shared" si="116"/>
        <v>0.6525</v>
      </c>
      <c r="I89" s="157" t="s">
        <v>344</v>
      </c>
      <c r="J89" s="157">
        <v>0</v>
      </c>
      <c r="K89" s="157" t="s">
        <v>58</v>
      </c>
      <c r="L89" s="157">
        <v>1</v>
      </c>
      <c r="M89" s="157" t="s">
        <v>58</v>
      </c>
      <c r="N89" s="157">
        <v>1</v>
      </c>
      <c r="O89" s="148">
        <v>1</v>
      </c>
      <c r="P89" s="58">
        <v>3</v>
      </c>
      <c r="Q89" s="148">
        <v>0.65</v>
      </c>
      <c r="R89" s="79">
        <f>Q89/0.75*3</f>
        <v>2.6</v>
      </c>
      <c r="S89" s="148">
        <v>1</v>
      </c>
      <c r="T89" s="56">
        <v>10</v>
      </c>
      <c r="U89" s="151">
        <v>1</v>
      </c>
      <c r="V89" s="59">
        <v>5</v>
      </c>
      <c r="W89" s="70">
        <v>1</v>
      </c>
      <c r="X89" s="72">
        <v>5</v>
      </c>
      <c r="Y89" s="59">
        <v>24.24</v>
      </c>
      <c r="Z89" s="59">
        <v>1.6</v>
      </c>
      <c r="AA89" s="148" t="s">
        <v>59</v>
      </c>
      <c r="AB89" s="56">
        <v>2</v>
      </c>
      <c r="AC89" s="57">
        <v>1</v>
      </c>
      <c r="AD89" s="56">
        <v>2</v>
      </c>
      <c r="AE89" s="56">
        <v>0</v>
      </c>
      <c r="AF89" s="56">
        <v>0</v>
      </c>
      <c r="AG89" s="148">
        <v>1</v>
      </c>
      <c r="AH89" s="56">
        <v>10</v>
      </c>
      <c r="AI89" s="70">
        <v>1</v>
      </c>
      <c r="AJ89" s="59">
        <v>8</v>
      </c>
      <c r="AK89" s="151">
        <v>1</v>
      </c>
      <c r="AL89" s="59">
        <v>6</v>
      </c>
      <c r="AM89" s="56" t="s">
        <v>274</v>
      </c>
      <c r="AN89" s="56">
        <v>3</v>
      </c>
      <c r="AO89" s="156" t="s">
        <v>61</v>
      </c>
      <c r="AP89" s="56">
        <v>4</v>
      </c>
      <c r="AQ89" s="148">
        <v>1</v>
      </c>
      <c r="AR89" s="58">
        <v>3</v>
      </c>
      <c r="AS89" s="56" t="s">
        <v>58</v>
      </c>
      <c r="AT89" s="56">
        <v>3</v>
      </c>
      <c r="AU89" s="56" t="s">
        <v>264</v>
      </c>
      <c r="AV89" s="56">
        <v>3.5</v>
      </c>
      <c r="AW89" s="170" t="s">
        <v>294</v>
      </c>
      <c r="AX89" s="157">
        <v>2</v>
      </c>
      <c r="AY89" s="52" t="s">
        <v>333</v>
      </c>
      <c r="AZ89" s="56">
        <v>1.4</v>
      </c>
      <c r="BA89" s="56" t="s">
        <v>348</v>
      </c>
      <c r="BB89" s="56">
        <v>1.5</v>
      </c>
      <c r="BC89" s="56" t="s">
        <v>84</v>
      </c>
      <c r="BD89" s="56">
        <v>0</v>
      </c>
      <c r="BE89" s="57" t="s">
        <v>66</v>
      </c>
      <c r="BF89" s="94"/>
      <c r="BG89" s="52" t="s">
        <v>66</v>
      </c>
      <c r="BH89" s="52"/>
      <c r="BI89" s="58">
        <f t="shared" si="102"/>
        <v>83.63711538461538</v>
      </c>
      <c r="BJ89" s="222" t="s">
        <v>82</v>
      </c>
    </row>
    <row r="90" spans="1:62" s="1" customFormat="1" ht="29.25" customHeight="1">
      <c r="A90" s="75"/>
      <c r="B90" s="60" t="s">
        <v>349</v>
      </c>
      <c r="C90" s="295">
        <v>1</v>
      </c>
      <c r="D90" s="296">
        <v>4</v>
      </c>
      <c r="E90" s="297">
        <v>2.78</v>
      </c>
      <c r="F90" s="298">
        <f>E90/5.2*2</f>
        <v>1.0692307692307692</v>
      </c>
      <c r="G90" s="295">
        <v>0.09</v>
      </c>
      <c r="H90" s="296">
        <v>2</v>
      </c>
      <c r="I90" s="339" t="s">
        <v>344</v>
      </c>
      <c r="J90" s="339">
        <v>0</v>
      </c>
      <c r="K90" s="339" t="s">
        <v>58</v>
      </c>
      <c r="L90" s="339">
        <v>1</v>
      </c>
      <c r="M90" s="339" t="s">
        <v>58</v>
      </c>
      <c r="N90" s="339">
        <v>1</v>
      </c>
      <c r="O90" s="149">
        <v>1</v>
      </c>
      <c r="P90" s="62">
        <v>3</v>
      </c>
      <c r="Q90" s="149">
        <v>0.763</v>
      </c>
      <c r="R90" s="60">
        <v>3</v>
      </c>
      <c r="S90" s="149">
        <v>1</v>
      </c>
      <c r="T90" s="60">
        <v>10</v>
      </c>
      <c r="U90" s="149">
        <v>1</v>
      </c>
      <c r="V90" s="189">
        <v>5</v>
      </c>
      <c r="W90" s="77">
        <v>1</v>
      </c>
      <c r="X90" s="63">
        <v>5</v>
      </c>
      <c r="Y90" s="189">
        <v>0</v>
      </c>
      <c r="Z90" s="60">
        <v>4</v>
      </c>
      <c r="AA90" s="60" t="s">
        <v>59</v>
      </c>
      <c r="AB90" s="60">
        <v>2</v>
      </c>
      <c r="AC90" s="61">
        <v>1</v>
      </c>
      <c r="AD90" s="60">
        <v>2</v>
      </c>
      <c r="AE90" s="60">
        <v>0</v>
      </c>
      <c r="AF90" s="60">
        <v>0</v>
      </c>
      <c r="AG90" s="149">
        <v>1</v>
      </c>
      <c r="AH90" s="60">
        <v>10</v>
      </c>
      <c r="AI90" s="61">
        <v>1</v>
      </c>
      <c r="AJ90" s="189">
        <v>8</v>
      </c>
      <c r="AK90" s="149">
        <v>0</v>
      </c>
      <c r="AL90" s="189">
        <v>0</v>
      </c>
      <c r="AM90" s="377" t="s">
        <v>274</v>
      </c>
      <c r="AN90" s="60">
        <v>3</v>
      </c>
      <c r="AO90" s="385" t="s">
        <v>61</v>
      </c>
      <c r="AP90" s="60">
        <v>4</v>
      </c>
      <c r="AQ90" s="149">
        <v>1</v>
      </c>
      <c r="AR90" s="62">
        <v>3</v>
      </c>
      <c r="AS90" s="60" t="s">
        <v>69</v>
      </c>
      <c r="AT90" s="60">
        <v>0</v>
      </c>
      <c r="AU90" s="60" t="s">
        <v>264</v>
      </c>
      <c r="AV90" s="60">
        <v>3.5</v>
      </c>
      <c r="AW90" s="395" t="s">
        <v>294</v>
      </c>
      <c r="AX90" s="339">
        <v>2</v>
      </c>
      <c r="AY90" s="60" t="s">
        <v>350</v>
      </c>
      <c r="AZ90" s="60">
        <v>1.4</v>
      </c>
      <c r="BA90" s="60" t="s">
        <v>84</v>
      </c>
      <c r="BB90" s="60">
        <v>0</v>
      </c>
      <c r="BC90" s="60" t="s">
        <v>84</v>
      </c>
      <c r="BD90" s="60">
        <v>0</v>
      </c>
      <c r="BE90" s="61" t="s">
        <v>66</v>
      </c>
      <c r="BF90" s="307"/>
      <c r="BG90" s="46" t="s">
        <v>66</v>
      </c>
      <c r="BH90" s="46"/>
      <c r="BI90" s="62">
        <f t="shared" si="102"/>
        <v>77.96923076923078</v>
      </c>
      <c r="BJ90" s="246" t="s">
        <v>148</v>
      </c>
    </row>
    <row r="91" spans="1:62" s="1" customFormat="1" ht="29.25" customHeight="1">
      <c r="A91" s="75">
        <v>14</v>
      </c>
      <c r="B91" s="47" t="s">
        <v>351</v>
      </c>
      <c r="C91" s="83"/>
      <c r="D91" s="84">
        <f aca="true" t="shared" si="117" ref="D91:H91">SUM(D92:D98)/7</f>
        <v>2.604426134978955</v>
      </c>
      <c r="E91" s="85"/>
      <c r="F91" s="84">
        <f t="shared" si="117"/>
        <v>1.760989010989011</v>
      </c>
      <c r="G91" s="83"/>
      <c r="H91" s="84">
        <f t="shared" si="117"/>
        <v>1.947142857142857</v>
      </c>
      <c r="I91" s="75"/>
      <c r="J91" s="84">
        <f aca="true" t="shared" si="118" ref="J91:N91">SUM(J92:J98)/7</f>
        <v>1.7142857142857142</v>
      </c>
      <c r="K91" s="75"/>
      <c r="L91" s="84">
        <f t="shared" si="118"/>
        <v>0.8571428571428571</v>
      </c>
      <c r="M91" s="75"/>
      <c r="N91" s="84">
        <f t="shared" si="118"/>
        <v>0.7142857142857143</v>
      </c>
      <c r="O91" s="155"/>
      <c r="P91" s="84">
        <f aca="true" t="shared" si="119" ref="P91:T91">SUM(P92:P98)/7</f>
        <v>2.996057142857143</v>
      </c>
      <c r="Q91" s="155"/>
      <c r="R91" s="84">
        <f t="shared" si="119"/>
        <v>3</v>
      </c>
      <c r="S91" s="155"/>
      <c r="T91" s="84">
        <f t="shared" si="119"/>
        <v>10</v>
      </c>
      <c r="U91" s="155"/>
      <c r="V91" s="85">
        <f aca="true" t="shared" si="120" ref="V91:Z91">SUM(V92:V98)/7</f>
        <v>4.742857142857143</v>
      </c>
      <c r="W91" s="83"/>
      <c r="X91" s="84">
        <f t="shared" si="120"/>
        <v>3.7423970944309923</v>
      </c>
      <c r="Y91" s="85"/>
      <c r="Z91" s="84">
        <f t="shared" si="120"/>
        <v>3.4285714285714284</v>
      </c>
      <c r="AA91" s="75"/>
      <c r="AB91" s="84">
        <f aca="true" t="shared" si="121" ref="AB91:AF91">SUM(AB92:AB98)/7</f>
        <v>1.7142857142857142</v>
      </c>
      <c r="AC91" s="83"/>
      <c r="AD91" s="84">
        <f t="shared" si="121"/>
        <v>2</v>
      </c>
      <c r="AE91" s="75"/>
      <c r="AF91" s="84">
        <f t="shared" si="121"/>
        <v>1.4285714285714286</v>
      </c>
      <c r="AG91" s="155"/>
      <c r="AH91" s="84">
        <f aca="true" t="shared" si="122" ref="AH91:AL91">SUM(AH92:AH98)/7</f>
        <v>10</v>
      </c>
      <c r="AI91" s="83"/>
      <c r="AJ91" s="84">
        <f t="shared" si="122"/>
        <v>8</v>
      </c>
      <c r="AK91" s="155"/>
      <c r="AL91" s="84">
        <f t="shared" si="122"/>
        <v>5.211428571428572</v>
      </c>
      <c r="AM91" s="75"/>
      <c r="AN91" s="84">
        <f aca="true" t="shared" si="123" ref="AN91:AR91">SUM(AN92:AN98)/7</f>
        <v>2.4285714285714284</v>
      </c>
      <c r="AO91" s="75"/>
      <c r="AP91" s="84">
        <f t="shared" si="123"/>
        <v>3.4285714285714284</v>
      </c>
      <c r="AQ91" s="155"/>
      <c r="AR91" s="84">
        <f t="shared" si="123"/>
        <v>2.892857142857143</v>
      </c>
      <c r="AS91" s="75"/>
      <c r="AT91" s="84">
        <f aca="true" t="shared" si="124" ref="AT91:AX91">SUM(AT92:AT98)/7</f>
        <v>2.5714285714285716</v>
      </c>
      <c r="AU91" s="75"/>
      <c r="AV91" s="84">
        <f t="shared" si="124"/>
        <v>3</v>
      </c>
      <c r="AW91" s="75"/>
      <c r="AX91" s="84">
        <f t="shared" si="124"/>
        <v>1.4285714285714286</v>
      </c>
      <c r="AY91" s="75"/>
      <c r="AZ91" s="84">
        <f aca="true" t="shared" si="125" ref="AZ91:BD91">SUM(AZ92:AZ98)/7</f>
        <v>0.5428571428571428</v>
      </c>
      <c r="BA91" s="75"/>
      <c r="BB91" s="84">
        <f t="shared" si="125"/>
        <v>1.1714285714285715</v>
      </c>
      <c r="BC91" s="75"/>
      <c r="BD91" s="84">
        <f t="shared" si="125"/>
        <v>1.1428571428571428</v>
      </c>
      <c r="BE91" s="83"/>
      <c r="BF91" s="84">
        <f>SUM(BF92:BF98)/7</f>
        <v>2.142857142857143</v>
      </c>
      <c r="BG91" s="75"/>
      <c r="BH91" s="84">
        <f>SUM(BH92:BH98)/7</f>
        <v>0.2857142857142857</v>
      </c>
      <c r="BI91" s="267">
        <f t="shared" si="102"/>
        <v>86.89815509754183</v>
      </c>
      <c r="BJ91" s="75" t="s">
        <v>82</v>
      </c>
    </row>
    <row r="92" spans="1:62" s="8" customFormat="1" ht="29.25" customHeight="1">
      <c r="A92" s="122"/>
      <c r="B92" s="299" t="s">
        <v>352</v>
      </c>
      <c r="C92" s="95">
        <v>1</v>
      </c>
      <c r="D92" s="96">
        <v>4</v>
      </c>
      <c r="E92" s="97">
        <v>6.3</v>
      </c>
      <c r="F92" s="96">
        <v>2</v>
      </c>
      <c r="G92" s="95">
        <v>0.149</v>
      </c>
      <c r="H92" s="96">
        <v>2</v>
      </c>
      <c r="I92" s="299">
        <v>0</v>
      </c>
      <c r="J92" s="299">
        <v>2</v>
      </c>
      <c r="K92" s="299" t="s">
        <v>58</v>
      </c>
      <c r="L92" s="299">
        <v>1</v>
      </c>
      <c r="M92" s="299" t="s">
        <v>58</v>
      </c>
      <c r="N92" s="299">
        <v>1</v>
      </c>
      <c r="O92" s="330">
        <v>1</v>
      </c>
      <c r="P92" s="96">
        <v>3</v>
      </c>
      <c r="Q92" s="330">
        <v>0.795</v>
      </c>
      <c r="R92" s="299">
        <v>3</v>
      </c>
      <c r="S92" s="330">
        <v>1</v>
      </c>
      <c r="T92" s="299">
        <v>10</v>
      </c>
      <c r="U92" s="330">
        <v>1</v>
      </c>
      <c r="V92" s="97">
        <v>5</v>
      </c>
      <c r="W92" s="355">
        <v>1</v>
      </c>
      <c r="X92" s="97">
        <v>5</v>
      </c>
      <c r="Y92" s="97">
        <v>0</v>
      </c>
      <c r="Z92" s="299">
        <v>4</v>
      </c>
      <c r="AA92" s="299" t="s">
        <v>353</v>
      </c>
      <c r="AB92" s="299">
        <v>2</v>
      </c>
      <c r="AC92" s="197">
        <v>1</v>
      </c>
      <c r="AD92" s="299">
        <v>2</v>
      </c>
      <c r="AE92" s="197">
        <v>1</v>
      </c>
      <c r="AF92" s="299">
        <v>2</v>
      </c>
      <c r="AG92" s="330">
        <v>1</v>
      </c>
      <c r="AH92" s="299">
        <v>10</v>
      </c>
      <c r="AI92" s="95">
        <v>1</v>
      </c>
      <c r="AJ92" s="97">
        <v>8</v>
      </c>
      <c r="AK92" s="330">
        <v>1</v>
      </c>
      <c r="AL92" s="97">
        <v>6</v>
      </c>
      <c r="AM92" s="299" t="s">
        <v>354</v>
      </c>
      <c r="AN92" s="299">
        <v>3</v>
      </c>
      <c r="AO92" s="299" t="s">
        <v>355</v>
      </c>
      <c r="AP92" s="299">
        <v>4</v>
      </c>
      <c r="AQ92" s="330">
        <v>1</v>
      </c>
      <c r="AR92" s="96">
        <v>3</v>
      </c>
      <c r="AS92" s="299" t="s">
        <v>62</v>
      </c>
      <c r="AT92" s="299">
        <v>3</v>
      </c>
      <c r="AU92" s="299" t="s">
        <v>58</v>
      </c>
      <c r="AV92" s="299">
        <v>4</v>
      </c>
      <c r="AW92" s="299" t="s">
        <v>84</v>
      </c>
      <c r="AX92" s="299">
        <v>0</v>
      </c>
      <c r="AY92" s="299" t="s">
        <v>84</v>
      </c>
      <c r="AZ92" s="299">
        <v>0</v>
      </c>
      <c r="BA92" s="299" t="s">
        <v>356</v>
      </c>
      <c r="BB92" s="299">
        <v>1.5</v>
      </c>
      <c r="BC92" s="299" t="s">
        <v>357</v>
      </c>
      <c r="BD92" s="299">
        <v>2</v>
      </c>
      <c r="BE92" s="57" t="s">
        <v>66</v>
      </c>
      <c r="BF92" s="94"/>
      <c r="BG92" s="52" t="s">
        <v>66</v>
      </c>
      <c r="BH92" s="52"/>
      <c r="BI92" s="54">
        <f t="shared" si="102"/>
        <v>92.5</v>
      </c>
      <c r="BJ92" s="299" t="s">
        <v>67</v>
      </c>
    </row>
    <row r="93" spans="1:62" s="8" customFormat="1" ht="29.25" customHeight="1">
      <c r="A93" s="122"/>
      <c r="B93" s="166" t="s">
        <v>358</v>
      </c>
      <c r="C93" s="95">
        <v>0.9928491472426342</v>
      </c>
      <c r="D93" s="100">
        <f>4-(1-C93)*100*0.2</f>
        <v>3.8569829448526836</v>
      </c>
      <c r="E93" s="104">
        <v>5.35</v>
      </c>
      <c r="F93" s="103">
        <v>2</v>
      </c>
      <c r="G93" s="102">
        <v>0.08025</v>
      </c>
      <c r="H93" s="103">
        <v>2</v>
      </c>
      <c r="I93" s="166">
        <v>0</v>
      </c>
      <c r="J93" s="166">
        <v>2</v>
      </c>
      <c r="K93" s="166" t="s">
        <v>69</v>
      </c>
      <c r="L93" s="166">
        <v>0</v>
      </c>
      <c r="M93" s="166" t="s">
        <v>69</v>
      </c>
      <c r="N93" s="166">
        <v>0</v>
      </c>
      <c r="O93" s="165">
        <v>0.9908</v>
      </c>
      <c r="P93" s="162">
        <f>O93*3</f>
        <v>2.9724</v>
      </c>
      <c r="Q93" s="165">
        <v>0.869882487442057</v>
      </c>
      <c r="R93" s="166">
        <v>3</v>
      </c>
      <c r="S93" s="165">
        <v>1</v>
      </c>
      <c r="T93" s="166">
        <v>10</v>
      </c>
      <c r="U93" s="165">
        <v>0.91</v>
      </c>
      <c r="V93" s="55">
        <f>5-(1-U93)*20</f>
        <v>3.2000000000000006</v>
      </c>
      <c r="W93" s="356">
        <v>0.8813559322033898</v>
      </c>
      <c r="X93" s="101">
        <f aca="true" t="shared" si="126" ref="X93:X97">W93*5</f>
        <v>4.406779661016949</v>
      </c>
      <c r="Y93" s="104">
        <v>0</v>
      </c>
      <c r="Z93" s="166">
        <v>4</v>
      </c>
      <c r="AA93" s="166" t="s">
        <v>336</v>
      </c>
      <c r="AB93" s="166">
        <v>1</v>
      </c>
      <c r="AC93" s="99">
        <v>1</v>
      </c>
      <c r="AD93" s="166">
        <v>2</v>
      </c>
      <c r="AE93" s="99">
        <v>1</v>
      </c>
      <c r="AF93" s="166">
        <v>2</v>
      </c>
      <c r="AG93" s="165">
        <v>1</v>
      </c>
      <c r="AH93" s="166">
        <v>10</v>
      </c>
      <c r="AI93" s="102">
        <v>1</v>
      </c>
      <c r="AJ93" s="104">
        <v>8</v>
      </c>
      <c r="AK93" s="165">
        <v>1</v>
      </c>
      <c r="AL93" s="104">
        <v>6</v>
      </c>
      <c r="AM93" s="166" t="s">
        <v>359</v>
      </c>
      <c r="AN93" s="166">
        <v>3</v>
      </c>
      <c r="AO93" s="166" t="s">
        <v>355</v>
      </c>
      <c r="AP93" s="166">
        <v>4</v>
      </c>
      <c r="AQ93" s="165">
        <v>1</v>
      </c>
      <c r="AR93" s="103">
        <v>3</v>
      </c>
      <c r="AS93" s="166" t="s">
        <v>360</v>
      </c>
      <c r="AT93" s="166">
        <v>3</v>
      </c>
      <c r="AU93" s="166" t="s">
        <v>264</v>
      </c>
      <c r="AV93" s="166">
        <v>3</v>
      </c>
      <c r="AW93" s="166" t="s">
        <v>361</v>
      </c>
      <c r="AX93" s="166">
        <v>2</v>
      </c>
      <c r="AY93" s="166" t="s">
        <v>362</v>
      </c>
      <c r="AZ93" s="166">
        <v>1.2</v>
      </c>
      <c r="BA93" s="166" t="s">
        <v>363</v>
      </c>
      <c r="BB93" s="166">
        <v>1.7</v>
      </c>
      <c r="BC93" s="166" t="s">
        <v>58</v>
      </c>
      <c r="BD93" s="166">
        <v>2</v>
      </c>
      <c r="BE93" s="57" t="s">
        <v>66</v>
      </c>
      <c r="BF93" s="94"/>
      <c r="BG93" s="52" t="s">
        <v>66</v>
      </c>
      <c r="BH93" s="52"/>
      <c r="BI93" s="58">
        <f t="shared" si="102"/>
        <v>89.33616260586965</v>
      </c>
      <c r="BJ93" s="166" t="s">
        <v>82</v>
      </c>
    </row>
    <row r="94" spans="1:62" s="8" customFormat="1" ht="29.25" customHeight="1">
      <c r="A94" s="122"/>
      <c r="B94" s="166" t="s">
        <v>364</v>
      </c>
      <c r="C94" s="95">
        <v>0.63</v>
      </c>
      <c r="D94" s="100">
        <v>0</v>
      </c>
      <c r="E94" s="104">
        <v>4.41</v>
      </c>
      <c r="F94" s="54">
        <f>E94/5.2*2</f>
        <v>1.6961538461538461</v>
      </c>
      <c r="G94" s="102">
        <v>0.0753</v>
      </c>
      <c r="H94" s="133">
        <v>1.88</v>
      </c>
      <c r="I94" s="166">
        <v>0</v>
      </c>
      <c r="J94" s="166">
        <v>2</v>
      </c>
      <c r="K94" s="166" t="s">
        <v>58</v>
      </c>
      <c r="L94" s="166">
        <v>1</v>
      </c>
      <c r="M94" s="166" t="s">
        <v>58</v>
      </c>
      <c r="N94" s="166">
        <v>1</v>
      </c>
      <c r="O94" s="165">
        <v>1</v>
      </c>
      <c r="P94" s="103">
        <v>3</v>
      </c>
      <c r="Q94" s="165">
        <v>0.946</v>
      </c>
      <c r="R94" s="131">
        <v>3</v>
      </c>
      <c r="S94" s="165">
        <v>1</v>
      </c>
      <c r="T94" s="166">
        <v>10</v>
      </c>
      <c r="U94" s="165">
        <v>1</v>
      </c>
      <c r="V94" s="104">
        <v>5</v>
      </c>
      <c r="W94" s="102">
        <v>0.78</v>
      </c>
      <c r="X94" s="101">
        <f t="shared" si="126"/>
        <v>3.9000000000000004</v>
      </c>
      <c r="Y94" s="104">
        <v>0</v>
      </c>
      <c r="Z94" s="166">
        <v>4</v>
      </c>
      <c r="AA94" s="166" t="s">
        <v>353</v>
      </c>
      <c r="AB94" s="166">
        <v>2</v>
      </c>
      <c r="AC94" s="99">
        <v>1</v>
      </c>
      <c r="AD94" s="166">
        <v>2</v>
      </c>
      <c r="AE94" s="166" t="s">
        <v>365</v>
      </c>
      <c r="AF94" s="166">
        <v>0</v>
      </c>
      <c r="AG94" s="165">
        <v>1</v>
      </c>
      <c r="AH94" s="166">
        <v>10</v>
      </c>
      <c r="AI94" s="102">
        <v>1</v>
      </c>
      <c r="AJ94" s="104">
        <v>8</v>
      </c>
      <c r="AK94" s="165">
        <v>1</v>
      </c>
      <c r="AL94" s="104">
        <v>6</v>
      </c>
      <c r="AM94" s="131" t="s">
        <v>84</v>
      </c>
      <c r="AN94" s="131">
        <v>0</v>
      </c>
      <c r="AO94" s="131" t="s">
        <v>84</v>
      </c>
      <c r="AP94" s="131">
        <v>0</v>
      </c>
      <c r="AQ94" s="165">
        <v>1</v>
      </c>
      <c r="AR94" s="103">
        <v>3</v>
      </c>
      <c r="AS94" s="131" t="s">
        <v>360</v>
      </c>
      <c r="AT94" s="131">
        <v>3</v>
      </c>
      <c r="AU94" s="131" t="s">
        <v>366</v>
      </c>
      <c r="AV94" s="131">
        <v>3</v>
      </c>
      <c r="AW94" s="131" t="s">
        <v>361</v>
      </c>
      <c r="AX94" s="131">
        <v>2</v>
      </c>
      <c r="AY94" s="131" t="s">
        <v>84</v>
      </c>
      <c r="AZ94" s="131">
        <v>0</v>
      </c>
      <c r="BA94" s="131" t="s">
        <v>84</v>
      </c>
      <c r="BB94" s="131">
        <v>0</v>
      </c>
      <c r="BC94" s="131" t="s">
        <v>58</v>
      </c>
      <c r="BD94" s="131">
        <v>2</v>
      </c>
      <c r="BE94" s="102">
        <v>0.05</v>
      </c>
      <c r="BF94" s="166">
        <v>3</v>
      </c>
      <c r="BG94" s="166" t="s">
        <v>66</v>
      </c>
      <c r="BH94" s="166"/>
      <c r="BI94" s="58">
        <f t="shared" si="102"/>
        <v>80.47615384615385</v>
      </c>
      <c r="BJ94" s="166" t="s">
        <v>82</v>
      </c>
    </row>
    <row r="95" spans="1:62" s="8" customFormat="1" ht="29.25" customHeight="1">
      <c r="A95" s="122"/>
      <c r="B95" s="131" t="s">
        <v>367</v>
      </c>
      <c r="C95" s="300">
        <v>0.7254</v>
      </c>
      <c r="D95" s="301">
        <v>0</v>
      </c>
      <c r="E95" s="104">
        <v>4.44</v>
      </c>
      <c r="F95" s="54">
        <f>E95/5.2*2</f>
        <v>1.7076923076923078</v>
      </c>
      <c r="G95" s="102">
        <v>0.0944</v>
      </c>
      <c r="H95" s="103">
        <v>2</v>
      </c>
      <c r="I95" s="166">
        <v>0</v>
      </c>
      <c r="J95" s="166">
        <v>2</v>
      </c>
      <c r="K95" s="131" t="s">
        <v>58</v>
      </c>
      <c r="L95" s="131">
        <v>1</v>
      </c>
      <c r="M95" s="131" t="s">
        <v>58</v>
      </c>
      <c r="N95" s="131">
        <v>1</v>
      </c>
      <c r="O95" s="165">
        <v>1</v>
      </c>
      <c r="P95" s="103">
        <v>3</v>
      </c>
      <c r="Q95" s="165">
        <v>0.9995999999999999</v>
      </c>
      <c r="R95" s="166">
        <v>3</v>
      </c>
      <c r="S95" s="165">
        <v>1</v>
      </c>
      <c r="T95" s="166">
        <v>10</v>
      </c>
      <c r="U95" s="165">
        <v>1</v>
      </c>
      <c r="V95" s="357">
        <v>5</v>
      </c>
      <c r="W95" s="358">
        <v>0.23</v>
      </c>
      <c r="X95" s="101">
        <f t="shared" si="126"/>
        <v>1.1500000000000001</v>
      </c>
      <c r="Y95" s="104">
        <v>0</v>
      </c>
      <c r="Z95" s="166">
        <v>4</v>
      </c>
      <c r="AA95" s="131" t="s">
        <v>353</v>
      </c>
      <c r="AB95" s="131">
        <v>2</v>
      </c>
      <c r="AC95" s="99">
        <v>1</v>
      </c>
      <c r="AD95" s="166">
        <v>2</v>
      </c>
      <c r="AE95" s="99">
        <v>1</v>
      </c>
      <c r="AF95" s="166">
        <v>2</v>
      </c>
      <c r="AG95" s="165">
        <v>1</v>
      </c>
      <c r="AH95" s="166">
        <v>10</v>
      </c>
      <c r="AI95" s="132">
        <v>1</v>
      </c>
      <c r="AJ95" s="129">
        <v>8</v>
      </c>
      <c r="AK95" s="165">
        <v>0.5</v>
      </c>
      <c r="AL95" s="104">
        <v>3</v>
      </c>
      <c r="AM95" s="131" t="s">
        <v>359</v>
      </c>
      <c r="AN95" s="131">
        <v>3</v>
      </c>
      <c r="AO95" s="131" t="s">
        <v>359</v>
      </c>
      <c r="AP95" s="131">
        <v>4</v>
      </c>
      <c r="AQ95" s="165">
        <v>1</v>
      </c>
      <c r="AR95" s="103">
        <v>3</v>
      </c>
      <c r="AS95" s="131" t="s">
        <v>360</v>
      </c>
      <c r="AT95" s="166">
        <v>3</v>
      </c>
      <c r="AU95" s="166" t="s">
        <v>368</v>
      </c>
      <c r="AV95" s="166">
        <v>3.5</v>
      </c>
      <c r="AW95" s="131" t="s">
        <v>361</v>
      </c>
      <c r="AX95" s="166">
        <v>2</v>
      </c>
      <c r="AY95" s="166" t="s">
        <v>369</v>
      </c>
      <c r="AZ95" s="166">
        <v>1.2</v>
      </c>
      <c r="BA95" s="166" t="s">
        <v>370</v>
      </c>
      <c r="BB95" s="166">
        <v>1.5</v>
      </c>
      <c r="BC95" s="166" t="s">
        <v>69</v>
      </c>
      <c r="BD95" s="166">
        <v>0</v>
      </c>
      <c r="BE95" s="102">
        <v>0.0463</v>
      </c>
      <c r="BF95" s="166">
        <v>3</v>
      </c>
      <c r="BG95" s="166" t="s">
        <v>66</v>
      </c>
      <c r="BH95" s="166"/>
      <c r="BI95" s="58">
        <f t="shared" si="102"/>
        <v>85.0576923076923</v>
      </c>
      <c r="BJ95" s="131" t="s">
        <v>82</v>
      </c>
    </row>
    <row r="96" spans="1:62" s="8" customFormat="1" ht="29.25" customHeight="1">
      <c r="A96" s="122"/>
      <c r="B96" s="166" t="s">
        <v>371</v>
      </c>
      <c r="C96" s="300">
        <v>0.9847</v>
      </c>
      <c r="D96" s="100">
        <f aca="true" t="shared" si="127" ref="D96:D101">4-(1-C96)*100*0.2</f>
        <v>3.6940000000000004</v>
      </c>
      <c r="E96" s="104">
        <v>5.7</v>
      </c>
      <c r="F96" s="103">
        <v>2</v>
      </c>
      <c r="G96" s="102">
        <v>0.07</v>
      </c>
      <c r="H96" s="103">
        <v>1.75</v>
      </c>
      <c r="I96" s="166">
        <v>0</v>
      </c>
      <c r="J96" s="166">
        <v>2</v>
      </c>
      <c r="K96" s="166" t="s">
        <v>58</v>
      </c>
      <c r="L96" s="166">
        <v>1</v>
      </c>
      <c r="M96" s="166" t="s">
        <v>58</v>
      </c>
      <c r="N96" s="166">
        <v>1</v>
      </c>
      <c r="O96" s="165">
        <v>1</v>
      </c>
      <c r="P96" s="103">
        <v>3</v>
      </c>
      <c r="Q96" s="165">
        <v>1</v>
      </c>
      <c r="R96" s="166">
        <v>3</v>
      </c>
      <c r="S96" s="165">
        <v>1</v>
      </c>
      <c r="T96" s="166">
        <v>10</v>
      </c>
      <c r="U96" s="165">
        <v>1</v>
      </c>
      <c r="V96" s="104">
        <v>5</v>
      </c>
      <c r="W96" s="358">
        <v>0.628</v>
      </c>
      <c r="X96" s="101">
        <f t="shared" si="126"/>
        <v>3.14</v>
      </c>
      <c r="Y96" s="129">
        <v>214</v>
      </c>
      <c r="Z96" s="131">
        <v>0</v>
      </c>
      <c r="AA96" s="166" t="s">
        <v>353</v>
      </c>
      <c r="AB96" s="131">
        <v>2</v>
      </c>
      <c r="AC96" s="99">
        <v>1</v>
      </c>
      <c r="AD96" s="166">
        <v>2</v>
      </c>
      <c r="AE96" s="99">
        <v>1</v>
      </c>
      <c r="AF96" s="166">
        <v>2</v>
      </c>
      <c r="AG96" s="165">
        <v>1</v>
      </c>
      <c r="AH96" s="166">
        <v>10</v>
      </c>
      <c r="AI96" s="102">
        <v>1</v>
      </c>
      <c r="AJ96" s="104">
        <v>8</v>
      </c>
      <c r="AK96" s="165">
        <v>1</v>
      </c>
      <c r="AL96" s="104">
        <v>6</v>
      </c>
      <c r="AM96" s="166" t="s">
        <v>372</v>
      </c>
      <c r="AN96" s="166">
        <v>3</v>
      </c>
      <c r="AO96" s="166" t="s">
        <v>355</v>
      </c>
      <c r="AP96" s="166">
        <v>4</v>
      </c>
      <c r="AQ96" s="165">
        <v>1</v>
      </c>
      <c r="AR96" s="103">
        <v>3</v>
      </c>
      <c r="AS96" s="131" t="s">
        <v>360</v>
      </c>
      <c r="AT96" s="131">
        <v>3</v>
      </c>
      <c r="AU96" s="131" t="s">
        <v>366</v>
      </c>
      <c r="AV96" s="166">
        <v>3.5</v>
      </c>
      <c r="AW96" s="131" t="s">
        <v>361</v>
      </c>
      <c r="AX96" s="166">
        <v>2</v>
      </c>
      <c r="AY96" s="166" t="s">
        <v>84</v>
      </c>
      <c r="AZ96" s="166">
        <v>0</v>
      </c>
      <c r="BA96" s="166" t="s">
        <v>373</v>
      </c>
      <c r="BB96" s="166">
        <v>1.2</v>
      </c>
      <c r="BC96" s="166" t="s">
        <v>69</v>
      </c>
      <c r="BD96" s="166">
        <v>0</v>
      </c>
      <c r="BE96" s="102">
        <v>0.045</v>
      </c>
      <c r="BF96" s="166">
        <v>3</v>
      </c>
      <c r="BG96" s="166" t="s">
        <v>66</v>
      </c>
      <c r="BH96" s="166"/>
      <c r="BI96" s="58">
        <f t="shared" si="102"/>
        <v>88.284</v>
      </c>
      <c r="BJ96" s="166" t="s">
        <v>82</v>
      </c>
    </row>
    <row r="97" spans="1:62" s="8" customFormat="1" ht="29.25" customHeight="1">
      <c r="A97" s="122"/>
      <c r="B97" s="166" t="s">
        <v>374</v>
      </c>
      <c r="C97" s="300">
        <v>1</v>
      </c>
      <c r="D97" s="301">
        <v>4</v>
      </c>
      <c r="E97" s="104">
        <v>7.5</v>
      </c>
      <c r="F97" s="103">
        <v>2</v>
      </c>
      <c r="G97" s="102">
        <v>0.08199999999999999</v>
      </c>
      <c r="H97" s="103">
        <v>2</v>
      </c>
      <c r="I97" s="166">
        <v>0</v>
      </c>
      <c r="J97" s="166">
        <v>2</v>
      </c>
      <c r="K97" s="166" t="s">
        <v>58</v>
      </c>
      <c r="L97" s="166">
        <v>1</v>
      </c>
      <c r="M97" s="166" t="s">
        <v>69</v>
      </c>
      <c r="N97" s="166">
        <v>0</v>
      </c>
      <c r="O97" s="165">
        <v>1</v>
      </c>
      <c r="P97" s="103">
        <v>3</v>
      </c>
      <c r="Q97" s="165">
        <v>1</v>
      </c>
      <c r="R97" s="166">
        <v>3</v>
      </c>
      <c r="S97" s="165">
        <v>1</v>
      </c>
      <c r="T97" s="166">
        <v>10</v>
      </c>
      <c r="U97" s="165">
        <v>1</v>
      </c>
      <c r="V97" s="104">
        <v>5</v>
      </c>
      <c r="W97" s="358">
        <v>0.72</v>
      </c>
      <c r="X97" s="101">
        <f t="shared" si="126"/>
        <v>3.5999999999999996</v>
      </c>
      <c r="Y97" s="104">
        <v>0</v>
      </c>
      <c r="Z97" s="166">
        <v>4</v>
      </c>
      <c r="AA97" s="166" t="s">
        <v>353</v>
      </c>
      <c r="AB97" s="166">
        <v>2</v>
      </c>
      <c r="AC97" s="99">
        <v>1</v>
      </c>
      <c r="AD97" s="166">
        <v>2</v>
      </c>
      <c r="AE97" s="99">
        <v>1</v>
      </c>
      <c r="AF97" s="166">
        <v>2</v>
      </c>
      <c r="AG97" s="165">
        <v>1</v>
      </c>
      <c r="AH97" s="166">
        <v>10</v>
      </c>
      <c r="AI97" s="102">
        <v>1</v>
      </c>
      <c r="AJ97" s="104">
        <v>8</v>
      </c>
      <c r="AK97" s="165">
        <v>0.58</v>
      </c>
      <c r="AL97" s="104">
        <v>3.48</v>
      </c>
      <c r="AM97" s="166" t="s">
        <v>375</v>
      </c>
      <c r="AN97" s="166">
        <v>2</v>
      </c>
      <c r="AO97" s="166" t="s">
        <v>376</v>
      </c>
      <c r="AP97" s="166">
        <v>4</v>
      </c>
      <c r="AQ97" s="165">
        <v>1</v>
      </c>
      <c r="AR97" s="103">
        <v>3</v>
      </c>
      <c r="AS97" s="166" t="s">
        <v>360</v>
      </c>
      <c r="AT97" s="166">
        <v>3</v>
      </c>
      <c r="AU97" s="166" t="s">
        <v>264</v>
      </c>
      <c r="AV97" s="166">
        <v>2</v>
      </c>
      <c r="AW97" s="166" t="s">
        <v>377</v>
      </c>
      <c r="AX97" s="166">
        <v>2</v>
      </c>
      <c r="AY97" s="166" t="s">
        <v>378</v>
      </c>
      <c r="AZ97" s="166">
        <v>1.4</v>
      </c>
      <c r="BA97" s="166" t="s">
        <v>379</v>
      </c>
      <c r="BB97" s="166">
        <v>1</v>
      </c>
      <c r="BC97" s="166" t="s">
        <v>69</v>
      </c>
      <c r="BD97" s="166">
        <v>0</v>
      </c>
      <c r="BE97" s="102">
        <v>0.05</v>
      </c>
      <c r="BF97" s="166">
        <v>3</v>
      </c>
      <c r="BG97" s="166" t="s">
        <v>137</v>
      </c>
      <c r="BH97" s="166">
        <v>2</v>
      </c>
      <c r="BI97" s="58">
        <f t="shared" si="102"/>
        <v>90.48</v>
      </c>
      <c r="BJ97" s="166" t="s">
        <v>67</v>
      </c>
    </row>
    <row r="98" spans="1:62" s="8" customFormat="1" ht="29.25" customHeight="1">
      <c r="A98" s="281"/>
      <c r="B98" s="302" t="s">
        <v>380</v>
      </c>
      <c r="C98" s="236">
        <v>0.934</v>
      </c>
      <c r="D98" s="111">
        <f t="shared" si="127"/>
        <v>2.680000000000001</v>
      </c>
      <c r="E98" s="283">
        <v>2.4</v>
      </c>
      <c r="F98" s="49">
        <f>E98/5.2*2</f>
        <v>0.923076923076923</v>
      </c>
      <c r="G98" s="236">
        <v>0.09699999999999999</v>
      </c>
      <c r="H98" s="303">
        <v>2</v>
      </c>
      <c r="I98" s="255" t="s">
        <v>344</v>
      </c>
      <c r="J98" s="302">
        <v>0</v>
      </c>
      <c r="K98" s="302" t="s">
        <v>58</v>
      </c>
      <c r="L98" s="302">
        <v>1</v>
      </c>
      <c r="M98" s="302" t="s">
        <v>58</v>
      </c>
      <c r="N98" s="302">
        <v>1</v>
      </c>
      <c r="O98" s="255">
        <v>1</v>
      </c>
      <c r="P98" s="303">
        <v>3</v>
      </c>
      <c r="Q98" s="255">
        <v>0.77</v>
      </c>
      <c r="R98" s="302">
        <v>3</v>
      </c>
      <c r="S98" s="255">
        <v>1</v>
      </c>
      <c r="T98" s="302">
        <v>10</v>
      </c>
      <c r="U98" s="255">
        <v>1</v>
      </c>
      <c r="V98" s="283">
        <v>5</v>
      </c>
      <c r="W98" s="236">
        <v>1</v>
      </c>
      <c r="X98" s="283">
        <v>5</v>
      </c>
      <c r="Y98" s="283">
        <v>0</v>
      </c>
      <c r="Z98" s="302">
        <v>4</v>
      </c>
      <c r="AA98" s="255" t="s">
        <v>336</v>
      </c>
      <c r="AB98" s="302">
        <v>1</v>
      </c>
      <c r="AC98" s="110">
        <v>1</v>
      </c>
      <c r="AD98" s="302">
        <v>2</v>
      </c>
      <c r="AE98" s="302" t="s">
        <v>365</v>
      </c>
      <c r="AF98" s="302">
        <v>0</v>
      </c>
      <c r="AG98" s="255">
        <v>1</v>
      </c>
      <c r="AH98" s="302">
        <v>10</v>
      </c>
      <c r="AI98" s="236">
        <v>1</v>
      </c>
      <c r="AJ98" s="283">
        <v>8</v>
      </c>
      <c r="AK98" s="255">
        <v>1</v>
      </c>
      <c r="AL98" s="283">
        <v>6</v>
      </c>
      <c r="AM98" s="255" t="s">
        <v>381</v>
      </c>
      <c r="AN98" s="302">
        <v>3</v>
      </c>
      <c r="AO98" s="302" t="s">
        <v>382</v>
      </c>
      <c r="AP98" s="302">
        <v>4</v>
      </c>
      <c r="AQ98" s="255">
        <v>0.75</v>
      </c>
      <c r="AR98" s="303">
        <v>2.25</v>
      </c>
      <c r="AS98" s="302" t="s">
        <v>84</v>
      </c>
      <c r="AT98" s="302">
        <v>0</v>
      </c>
      <c r="AU98" s="255" t="s">
        <v>383</v>
      </c>
      <c r="AV98" s="302">
        <v>2</v>
      </c>
      <c r="AW98" s="255" t="s">
        <v>84</v>
      </c>
      <c r="AX98" s="302">
        <v>0</v>
      </c>
      <c r="AY98" s="302" t="s">
        <v>84</v>
      </c>
      <c r="AZ98" s="302">
        <v>0</v>
      </c>
      <c r="BA98" s="256" t="s">
        <v>370</v>
      </c>
      <c r="BB98" s="302">
        <v>1.3</v>
      </c>
      <c r="BC98" s="302" t="s">
        <v>58</v>
      </c>
      <c r="BD98" s="302">
        <v>2</v>
      </c>
      <c r="BE98" s="236">
        <v>0.03</v>
      </c>
      <c r="BF98" s="302">
        <v>3</v>
      </c>
      <c r="BG98" s="255" t="s">
        <v>66</v>
      </c>
      <c r="BH98" s="302"/>
      <c r="BI98" s="62">
        <f t="shared" si="102"/>
        <v>82.15307692307692</v>
      </c>
      <c r="BJ98" s="405" t="s">
        <v>82</v>
      </c>
    </row>
    <row r="99" spans="1:62" s="1" customFormat="1" ht="29.25" customHeight="1">
      <c r="A99" s="75">
        <v>15</v>
      </c>
      <c r="B99" s="47" t="s">
        <v>384</v>
      </c>
      <c r="C99" s="83"/>
      <c r="D99" s="84">
        <f aca="true" t="shared" si="128" ref="D99:H99">SUM(D100:D103)/4</f>
        <v>3.3479999999999994</v>
      </c>
      <c r="E99" s="85"/>
      <c r="F99" s="84">
        <f t="shared" si="128"/>
        <v>1.926923076923077</v>
      </c>
      <c r="G99" s="83"/>
      <c r="H99" s="84">
        <f t="shared" si="128"/>
        <v>2</v>
      </c>
      <c r="I99" s="75"/>
      <c r="J99" s="84">
        <f aca="true" t="shared" si="129" ref="J99:N99">SUM(J100:J103)/4</f>
        <v>2</v>
      </c>
      <c r="K99" s="75"/>
      <c r="L99" s="84">
        <f t="shared" si="129"/>
        <v>0.75</v>
      </c>
      <c r="M99" s="75"/>
      <c r="N99" s="84">
        <f t="shared" si="129"/>
        <v>0.5</v>
      </c>
      <c r="O99" s="155"/>
      <c r="P99" s="84">
        <f aca="true" t="shared" si="130" ref="P99:T99">SUM(P100:P103)/4</f>
        <v>2.9994750000000003</v>
      </c>
      <c r="Q99" s="155"/>
      <c r="R99" s="84">
        <f t="shared" si="130"/>
        <v>3</v>
      </c>
      <c r="S99" s="155"/>
      <c r="T99" s="84">
        <f t="shared" si="130"/>
        <v>10</v>
      </c>
      <c r="U99" s="155"/>
      <c r="V99" s="85">
        <f aca="true" t="shared" si="131" ref="V99:Z99">SUM(V100:V103)/4</f>
        <v>3.3500000000000005</v>
      </c>
      <c r="W99" s="83"/>
      <c r="X99" s="84">
        <f t="shared" si="131"/>
        <v>4.034375</v>
      </c>
      <c r="Y99" s="85"/>
      <c r="Z99" s="84">
        <f t="shared" si="131"/>
        <v>4</v>
      </c>
      <c r="AA99" s="75"/>
      <c r="AB99" s="84">
        <f aca="true" t="shared" si="132" ref="AB99:AF99">SUM(AB100:AB103)/4</f>
        <v>1.5</v>
      </c>
      <c r="AC99" s="83"/>
      <c r="AD99" s="84">
        <f t="shared" si="132"/>
        <v>2</v>
      </c>
      <c r="AE99" s="75"/>
      <c r="AF99" s="84">
        <f t="shared" si="132"/>
        <v>2</v>
      </c>
      <c r="AG99" s="155"/>
      <c r="AH99" s="84">
        <f aca="true" t="shared" si="133" ref="AH99:AL99">SUM(AH100:AH103)/4</f>
        <v>9.375</v>
      </c>
      <c r="AI99" s="83"/>
      <c r="AJ99" s="84">
        <f t="shared" si="133"/>
        <v>8</v>
      </c>
      <c r="AK99" s="155"/>
      <c r="AL99" s="84">
        <f t="shared" si="133"/>
        <v>6</v>
      </c>
      <c r="AM99" s="75"/>
      <c r="AN99" s="84">
        <f aca="true" t="shared" si="134" ref="AN99:AR99">SUM(AN100:AN103)/4</f>
        <v>2</v>
      </c>
      <c r="AO99" s="75"/>
      <c r="AP99" s="84">
        <f t="shared" si="134"/>
        <v>4</v>
      </c>
      <c r="AQ99" s="155"/>
      <c r="AR99" s="84">
        <f t="shared" si="134"/>
        <v>3</v>
      </c>
      <c r="AS99" s="75"/>
      <c r="AT99" s="84">
        <f aca="true" t="shared" si="135" ref="AT99:AX99">SUM(AT100:AT103)/4</f>
        <v>3</v>
      </c>
      <c r="AU99" s="75"/>
      <c r="AV99" s="84">
        <f t="shared" si="135"/>
        <v>2.75</v>
      </c>
      <c r="AW99" s="75"/>
      <c r="AX99" s="84">
        <f t="shared" si="135"/>
        <v>0.5</v>
      </c>
      <c r="AY99" s="75"/>
      <c r="AZ99" s="84">
        <f aca="true" t="shared" si="136" ref="AZ99:BD99">SUM(AZ100:AZ103)/4</f>
        <v>0.55</v>
      </c>
      <c r="BA99" s="75"/>
      <c r="BB99" s="84">
        <f t="shared" si="136"/>
        <v>1.225</v>
      </c>
      <c r="BC99" s="75"/>
      <c r="BD99" s="84">
        <f t="shared" si="136"/>
        <v>1.5</v>
      </c>
      <c r="BE99" s="83"/>
      <c r="BF99" s="84"/>
      <c r="BG99" s="75"/>
      <c r="BH99" s="75"/>
      <c r="BI99" s="267">
        <f t="shared" si="102"/>
        <v>85.30877307692306</v>
      </c>
      <c r="BJ99" s="75" t="s">
        <v>82</v>
      </c>
    </row>
    <row r="100" spans="1:62" s="1" customFormat="1" ht="29.25" customHeight="1">
      <c r="A100" s="51"/>
      <c r="B100" s="52" t="s">
        <v>385</v>
      </c>
      <c r="C100" s="53">
        <v>1</v>
      </c>
      <c r="D100" s="54">
        <v>4</v>
      </c>
      <c r="E100" s="55">
        <v>7.8</v>
      </c>
      <c r="F100" s="54">
        <v>2</v>
      </c>
      <c r="G100" s="53">
        <v>0.095</v>
      </c>
      <c r="H100" s="54">
        <v>2</v>
      </c>
      <c r="I100" s="52">
        <v>0</v>
      </c>
      <c r="J100" s="52">
        <v>2</v>
      </c>
      <c r="K100" s="52" t="s">
        <v>69</v>
      </c>
      <c r="L100" s="52">
        <v>0</v>
      </c>
      <c r="M100" s="52" t="s">
        <v>69</v>
      </c>
      <c r="N100" s="52">
        <v>0</v>
      </c>
      <c r="O100" s="147">
        <v>1</v>
      </c>
      <c r="P100" s="54">
        <v>3</v>
      </c>
      <c r="Q100" s="147">
        <v>0.88</v>
      </c>
      <c r="R100" s="52">
        <v>3</v>
      </c>
      <c r="S100" s="147">
        <v>1</v>
      </c>
      <c r="T100" s="52">
        <v>10</v>
      </c>
      <c r="U100" s="147">
        <v>0.87</v>
      </c>
      <c r="V100" s="55">
        <f>5-(1-U100)*20</f>
        <v>2.4</v>
      </c>
      <c r="W100" s="53">
        <v>1</v>
      </c>
      <c r="X100" s="55">
        <v>5</v>
      </c>
      <c r="Y100" s="55">
        <v>0</v>
      </c>
      <c r="Z100" s="52">
        <v>4</v>
      </c>
      <c r="AA100" s="52" t="s">
        <v>336</v>
      </c>
      <c r="AB100" s="52">
        <v>1</v>
      </c>
      <c r="AC100" s="53">
        <v>1</v>
      </c>
      <c r="AD100" s="52">
        <v>2</v>
      </c>
      <c r="AE100" s="53">
        <v>1</v>
      </c>
      <c r="AF100" s="52">
        <v>2</v>
      </c>
      <c r="AG100" s="147">
        <v>0.75</v>
      </c>
      <c r="AH100" s="52">
        <v>7.5</v>
      </c>
      <c r="AI100" s="53">
        <v>1</v>
      </c>
      <c r="AJ100" s="55">
        <v>8</v>
      </c>
      <c r="AK100" s="147">
        <v>1</v>
      </c>
      <c r="AL100" s="55">
        <v>6</v>
      </c>
      <c r="AM100" s="52" t="s">
        <v>85</v>
      </c>
      <c r="AN100" s="52">
        <v>3</v>
      </c>
      <c r="AO100" s="156" t="s">
        <v>61</v>
      </c>
      <c r="AP100" s="52">
        <v>4</v>
      </c>
      <c r="AQ100" s="147">
        <v>1</v>
      </c>
      <c r="AR100" s="54">
        <v>3</v>
      </c>
      <c r="AS100" s="52" t="s">
        <v>386</v>
      </c>
      <c r="AT100" s="52">
        <v>3</v>
      </c>
      <c r="AU100" s="52" t="s">
        <v>264</v>
      </c>
      <c r="AV100" s="52">
        <v>2</v>
      </c>
      <c r="AW100" s="52" t="s">
        <v>387</v>
      </c>
      <c r="AX100" s="52">
        <v>2</v>
      </c>
      <c r="AY100" s="52" t="s">
        <v>388</v>
      </c>
      <c r="AZ100" s="52">
        <v>0</v>
      </c>
      <c r="BA100" s="52" t="s">
        <v>389</v>
      </c>
      <c r="BB100" s="52">
        <v>1</v>
      </c>
      <c r="BC100" s="52" t="s">
        <v>58</v>
      </c>
      <c r="BD100" s="52">
        <v>2</v>
      </c>
      <c r="BE100" s="57" t="s">
        <v>66</v>
      </c>
      <c r="BF100" s="94"/>
      <c r="BG100" s="52" t="s">
        <v>66</v>
      </c>
      <c r="BH100" s="52"/>
      <c r="BI100" s="54">
        <f t="shared" si="102"/>
        <v>83.9</v>
      </c>
      <c r="BJ100" s="52" t="s">
        <v>82</v>
      </c>
    </row>
    <row r="101" spans="1:62" s="1" customFormat="1" ht="36" customHeight="1">
      <c r="A101" s="51"/>
      <c r="B101" s="56" t="s">
        <v>390</v>
      </c>
      <c r="C101" s="57">
        <v>0.92</v>
      </c>
      <c r="D101" s="100">
        <f t="shared" si="127"/>
        <v>2.4000000000000004</v>
      </c>
      <c r="E101" s="59">
        <v>5.2</v>
      </c>
      <c r="F101" s="58">
        <v>2</v>
      </c>
      <c r="G101" s="57">
        <v>0.08</v>
      </c>
      <c r="H101" s="58">
        <v>2</v>
      </c>
      <c r="I101" s="56">
        <v>0</v>
      </c>
      <c r="J101" s="56">
        <v>2</v>
      </c>
      <c r="K101" s="56" t="s">
        <v>58</v>
      </c>
      <c r="L101" s="56">
        <v>1</v>
      </c>
      <c r="M101" s="56" t="s">
        <v>58</v>
      </c>
      <c r="N101" s="56">
        <v>1</v>
      </c>
      <c r="O101" s="148">
        <v>1</v>
      </c>
      <c r="P101" s="58">
        <v>3</v>
      </c>
      <c r="Q101" s="148">
        <v>0.75</v>
      </c>
      <c r="R101" s="56">
        <v>3</v>
      </c>
      <c r="S101" s="148">
        <v>1</v>
      </c>
      <c r="T101" s="56">
        <v>10</v>
      </c>
      <c r="U101" s="148">
        <v>1</v>
      </c>
      <c r="V101" s="59">
        <v>5</v>
      </c>
      <c r="W101" s="57">
        <v>0.8</v>
      </c>
      <c r="X101" s="59">
        <v>4</v>
      </c>
      <c r="Y101" s="59">
        <v>0</v>
      </c>
      <c r="Z101" s="56">
        <v>4</v>
      </c>
      <c r="AA101" s="56" t="s">
        <v>391</v>
      </c>
      <c r="AB101" s="56">
        <v>1</v>
      </c>
      <c r="AC101" s="57">
        <v>1</v>
      </c>
      <c r="AD101" s="56">
        <v>2</v>
      </c>
      <c r="AE101" s="57">
        <v>1</v>
      </c>
      <c r="AF101" s="56">
        <v>2</v>
      </c>
      <c r="AG101" s="148">
        <v>1</v>
      </c>
      <c r="AH101" s="56">
        <v>10</v>
      </c>
      <c r="AI101" s="57">
        <v>1</v>
      </c>
      <c r="AJ101" s="59">
        <v>8</v>
      </c>
      <c r="AK101" s="148">
        <v>1</v>
      </c>
      <c r="AL101" s="59">
        <v>6</v>
      </c>
      <c r="AM101" s="56" t="s">
        <v>392</v>
      </c>
      <c r="AN101" s="56">
        <v>3</v>
      </c>
      <c r="AO101" s="56" t="s">
        <v>393</v>
      </c>
      <c r="AP101" s="56">
        <v>4</v>
      </c>
      <c r="AQ101" s="148">
        <v>1</v>
      </c>
      <c r="AR101" s="58">
        <v>3</v>
      </c>
      <c r="AS101" s="56" t="s">
        <v>394</v>
      </c>
      <c r="AT101" s="56">
        <v>3</v>
      </c>
      <c r="AU101" s="56" t="s">
        <v>264</v>
      </c>
      <c r="AV101" s="56">
        <v>2</v>
      </c>
      <c r="AW101" s="396" t="s">
        <v>395</v>
      </c>
      <c r="AX101" s="56">
        <v>0</v>
      </c>
      <c r="AY101" s="56" t="s">
        <v>396</v>
      </c>
      <c r="AZ101" s="56">
        <v>1.2</v>
      </c>
      <c r="BA101" s="56" t="s">
        <v>397</v>
      </c>
      <c r="BB101" s="56">
        <v>1.2</v>
      </c>
      <c r="BC101" s="56" t="s">
        <v>69</v>
      </c>
      <c r="BD101" s="56">
        <v>0</v>
      </c>
      <c r="BE101" s="57" t="s">
        <v>66</v>
      </c>
      <c r="BF101" s="94"/>
      <c r="BG101" s="52" t="s">
        <v>66</v>
      </c>
      <c r="BH101" s="52"/>
      <c r="BI101" s="58">
        <f t="shared" si="102"/>
        <v>85.80000000000001</v>
      </c>
      <c r="BJ101" s="56" t="s">
        <v>82</v>
      </c>
    </row>
    <row r="102" spans="1:62" s="9" customFormat="1" ht="29.25" customHeight="1">
      <c r="A102" s="304"/>
      <c r="B102" s="157" t="s">
        <v>398</v>
      </c>
      <c r="C102" s="116">
        <v>1</v>
      </c>
      <c r="D102" s="117">
        <v>4</v>
      </c>
      <c r="E102" s="305">
        <v>9.8</v>
      </c>
      <c r="F102" s="117">
        <v>2</v>
      </c>
      <c r="G102" s="116">
        <v>0.099</v>
      </c>
      <c r="H102" s="117">
        <v>2</v>
      </c>
      <c r="I102" s="157">
        <v>0</v>
      </c>
      <c r="J102" s="157">
        <v>2</v>
      </c>
      <c r="K102" s="157" t="s">
        <v>58</v>
      </c>
      <c r="L102" s="157">
        <v>1</v>
      </c>
      <c r="M102" s="157" t="s">
        <v>58</v>
      </c>
      <c r="N102" s="157">
        <v>1</v>
      </c>
      <c r="O102" s="170">
        <v>1</v>
      </c>
      <c r="P102" s="117">
        <v>3</v>
      </c>
      <c r="Q102" s="170">
        <v>1</v>
      </c>
      <c r="R102" s="157">
        <v>3</v>
      </c>
      <c r="S102" s="170">
        <v>1</v>
      </c>
      <c r="T102" s="157">
        <v>10</v>
      </c>
      <c r="U102" s="170">
        <v>1</v>
      </c>
      <c r="V102" s="199">
        <v>5</v>
      </c>
      <c r="W102" s="116">
        <v>0.8454999999999999</v>
      </c>
      <c r="X102" s="199">
        <v>4.2</v>
      </c>
      <c r="Y102" s="199">
        <v>0</v>
      </c>
      <c r="Z102" s="157">
        <v>4</v>
      </c>
      <c r="AA102" s="157" t="s">
        <v>59</v>
      </c>
      <c r="AB102" s="157">
        <v>2</v>
      </c>
      <c r="AC102" s="57">
        <v>1</v>
      </c>
      <c r="AD102" s="157">
        <v>2</v>
      </c>
      <c r="AE102" s="57">
        <v>1</v>
      </c>
      <c r="AF102" s="157">
        <v>2</v>
      </c>
      <c r="AG102" s="170">
        <v>1</v>
      </c>
      <c r="AH102" s="157">
        <v>10</v>
      </c>
      <c r="AI102" s="116">
        <v>1</v>
      </c>
      <c r="AJ102" s="199">
        <v>8</v>
      </c>
      <c r="AK102" s="170">
        <v>1</v>
      </c>
      <c r="AL102" s="199">
        <v>6</v>
      </c>
      <c r="AM102" s="157" t="s">
        <v>85</v>
      </c>
      <c r="AN102" s="157">
        <v>2</v>
      </c>
      <c r="AO102" s="156" t="s">
        <v>61</v>
      </c>
      <c r="AP102" s="157">
        <v>4</v>
      </c>
      <c r="AQ102" s="170">
        <v>1</v>
      </c>
      <c r="AR102" s="117">
        <v>3</v>
      </c>
      <c r="AS102" s="157" t="s">
        <v>360</v>
      </c>
      <c r="AT102" s="157">
        <v>3</v>
      </c>
      <c r="AU102" s="157" t="s">
        <v>215</v>
      </c>
      <c r="AV102" s="157">
        <v>3.5</v>
      </c>
      <c r="AW102" s="192" t="s">
        <v>58</v>
      </c>
      <c r="AX102" s="192">
        <v>0</v>
      </c>
      <c r="AY102" s="157" t="s">
        <v>58</v>
      </c>
      <c r="AZ102" s="157">
        <v>1</v>
      </c>
      <c r="BA102" s="157" t="s">
        <v>399</v>
      </c>
      <c r="BB102" s="157">
        <v>1</v>
      </c>
      <c r="BC102" s="157" t="s">
        <v>58</v>
      </c>
      <c r="BD102" s="157">
        <v>2</v>
      </c>
      <c r="BE102" s="57" t="s">
        <v>66</v>
      </c>
      <c r="BF102" s="94"/>
      <c r="BG102" s="52" t="s">
        <v>66</v>
      </c>
      <c r="BH102" s="52"/>
      <c r="BI102" s="58">
        <f t="shared" si="102"/>
        <v>90.7</v>
      </c>
      <c r="BJ102" s="157" t="s">
        <v>67</v>
      </c>
    </row>
    <row r="103" spans="1:62" s="1" customFormat="1" ht="30" customHeight="1">
      <c r="A103" s="46"/>
      <c r="B103" s="60" t="s">
        <v>400</v>
      </c>
      <c r="C103" s="61">
        <v>0.9495999999999999</v>
      </c>
      <c r="D103" s="111">
        <f>4-(1-C103)*100*0.2</f>
        <v>2.9919999999999973</v>
      </c>
      <c r="E103" s="189">
        <v>4.6</v>
      </c>
      <c r="F103" s="62">
        <f>E95/5.2*2</f>
        <v>1.7076923076923078</v>
      </c>
      <c r="G103" s="61">
        <v>0.16</v>
      </c>
      <c r="H103" s="62">
        <v>2</v>
      </c>
      <c r="I103" s="60">
        <v>0</v>
      </c>
      <c r="J103" s="60">
        <v>2</v>
      </c>
      <c r="K103" s="60" t="s">
        <v>58</v>
      </c>
      <c r="L103" s="60">
        <v>1</v>
      </c>
      <c r="M103" s="60" t="s">
        <v>69</v>
      </c>
      <c r="N103" s="60">
        <v>0</v>
      </c>
      <c r="O103" s="153">
        <v>0.9993000000000001</v>
      </c>
      <c r="P103" s="314">
        <f>O103*3</f>
        <v>2.9979000000000005</v>
      </c>
      <c r="Q103" s="149">
        <v>0.8</v>
      </c>
      <c r="R103" s="60">
        <v>3</v>
      </c>
      <c r="S103" s="149">
        <v>1</v>
      </c>
      <c r="T103" s="60">
        <v>10</v>
      </c>
      <c r="U103" s="149">
        <v>0.8</v>
      </c>
      <c r="V103" s="50">
        <f>5-(1-U103)*20</f>
        <v>1.0000000000000009</v>
      </c>
      <c r="W103" s="77">
        <v>0.5875</v>
      </c>
      <c r="X103" s="112">
        <f>W103*5</f>
        <v>2.9375</v>
      </c>
      <c r="Y103" s="189">
        <v>0</v>
      </c>
      <c r="Z103" s="60">
        <v>4</v>
      </c>
      <c r="AA103" s="369" t="s">
        <v>401</v>
      </c>
      <c r="AB103" s="60">
        <v>2</v>
      </c>
      <c r="AC103" s="61">
        <v>1</v>
      </c>
      <c r="AD103" s="60">
        <v>2</v>
      </c>
      <c r="AE103" s="61">
        <v>1</v>
      </c>
      <c r="AF103" s="60">
        <v>2</v>
      </c>
      <c r="AG103" s="149">
        <v>1</v>
      </c>
      <c r="AH103" s="60">
        <v>10</v>
      </c>
      <c r="AI103" s="61">
        <v>1</v>
      </c>
      <c r="AJ103" s="189">
        <v>8</v>
      </c>
      <c r="AK103" s="149">
        <v>1</v>
      </c>
      <c r="AL103" s="189">
        <v>6</v>
      </c>
      <c r="AM103" s="60" t="s">
        <v>84</v>
      </c>
      <c r="AN103" s="60">
        <v>0</v>
      </c>
      <c r="AO103" s="60" t="s">
        <v>402</v>
      </c>
      <c r="AP103" s="60">
        <v>4</v>
      </c>
      <c r="AQ103" s="149">
        <v>1</v>
      </c>
      <c r="AR103" s="62">
        <v>3</v>
      </c>
      <c r="AS103" s="60" t="s">
        <v>403</v>
      </c>
      <c r="AT103" s="60">
        <v>3</v>
      </c>
      <c r="AU103" s="60" t="s">
        <v>215</v>
      </c>
      <c r="AV103" s="60">
        <v>3.5</v>
      </c>
      <c r="AW103" s="60">
        <v>0</v>
      </c>
      <c r="AX103" s="60">
        <v>0</v>
      </c>
      <c r="AY103" s="397">
        <v>0</v>
      </c>
      <c r="AZ103" s="60">
        <v>0</v>
      </c>
      <c r="BA103" s="60" t="s">
        <v>404</v>
      </c>
      <c r="BB103" s="60">
        <v>1.7</v>
      </c>
      <c r="BC103" s="60" t="s">
        <v>58</v>
      </c>
      <c r="BD103" s="60">
        <v>2</v>
      </c>
      <c r="BE103" s="61" t="s">
        <v>66</v>
      </c>
      <c r="BF103" s="307"/>
      <c r="BG103" s="46" t="s">
        <v>66</v>
      </c>
      <c r="BH103" s="46"/>
      <c r="BI103" s="62">
        <f t="shared" si="102"/>
        <v>80.8350923076923</v>
      </c>
      <c r="BJ103" s="406" t="s">
        <v>82</v>
      </c>
    </row>
    <row r="104" spans="1:62" s="1" customFormat="1" ht="29.25" customHeight="1">
      <c r="A104" s="75">
        <v>16</v>
      </c>
      <c r="B104" s="47" t="s">
        <v>405</v>
      </c>
      <c r="C104" s="83"/>
      <c r="D104" s="84">
        <f aca="true" t="shared" si="137" ref="D104:H104">SUM(D105:D112)/8</f>
        <v>4</v>
      </c>
      <c r="E104" s="85"/>
      <c r="F104" s="84">
        <f t="shared" si="137"/>
        <v>1.668269230769231</v>
      </c>
      <c r="G104" s="83"/>
      <c r="H104" s="84">
        <f t="shared" si="137"/>
        <v>1.734375</v>
      </c>
      <c r="I104" s="75"/>
      <c r="J104" s="84">
        <f aca="true" t="shared" si="138" ref="J104:N104">SUM(J105:J112)/8</f>
        <v>2</v>
      </c>
      <c r="K104" s="75"/>
      <c r="L104" s="84">
        <f t="shared" si="138"/>
        <v>1</v>
      </c>
      <c r="M104" s="75"/>
      <c r="N104" s="84">
        <f t="shared" si="138"/>
        <v>0.75</v>
      </c>
      <c r="O104" s="155"/>
      <c r="P104" s="84">
        <f aca="true" t="shared" si="139" ref="P104:T104">SUM(P105:P112)/8</f>
        <v>3</v>
      </c>
      <c r="Q104" s="155"/>
      <c r="R104" s="84">
        <f t="shared" si="139"/>
        <v>3</v>
      </c>
      <c r="S104" s="155"/>
      <c r="T104" s="84">
        <f t="shared" si="139"/>
        <v>10</v>
      </c>
      <c r="U104" s="155"/>
      <c r="V104" s="85">
        <f aca="true" t="shared" si="140" ref="V104:Z104">SUM(V105:V112)/8</f>
        <v>4.95</v>
      </c>
      <c r="W104" s="83"/>
      <c r="X104" s="84">
        <f t="shared" si="140"/>
        <v>2.97375</v>
      </c>
      <c r="Y104" s="85"/>
      <c r="Z104" s="84">
        <f t="shared" si="140"/>
        <v>3.675</v>
      </c>
      <c r="AA104" s="75"/>
      <c r="AB104" s="84">
        <f aca="true" t="shared" si="141" ref="AB104:AF104">SUM(AB105:AB112)/8</f>
        <v>2</v>
      </c>
      <c r="AC104" s="83"/>
      <c r="AD104" s="84">
        <f t="shared" si="141"/>
        <v>2</v>
      </c>
      <c r="AE104" s="75"/>
      <c r="AF104" s="84">
        <f t="shared" si="141"/>
        <v>2</v>
      </c>
      <c r="AG104" s="155"/>
      <c r="AH104" s="84">
        <f aca="true" t="shared" si="142" ref="AH104:AL104">SUM(AH105:AH112)/8</f>
        <v>9.5</v>
      </c>
      <c r="AI104" s="83"/>
      <c r="AJ104" s="84">
        <f t="shared" si="142"/>
        <v>8</v>
      </c>
      <c r="AK104" s="155"/>
      <c r="AL104" s="84">
        <f t="shared" si="142"/>
        <v>5.25</v>
      </c>
      <c r="AM104" s="75"/>
      <c r="AN104" s="84">
        <f aca="true" t="shared" si="143" ref="AN104:AR104">SUM(AN105:AN112)/8</f>
        <v>2.625</v>
      </c>
      <c r="AO104" s="75"/>
      <c r="AP104" s="84">
        <f t="shared" si="143"/>
        <v>3</v>
      </c>
      <c r="AQ104" s="155"/>
      <c r="AR104" s="84">
        <f t="shared" si="143"/>
        <v>3</v>
      </c>
      <c r="AS104" s="75"/>
      <c r="AT104" s="84">
        <f aca="true" t="shared" si="144" ref="AT104:AX104">SUM(AT105:AT112)/8</f>
        <v>3</v>
      </c>
      <c r="AU104" s="75"/>
      <c r="AV104" s="84">
        <f t="shared" si="144"/>
        <v>3.625</v>
      </c>
      <c r="AW104" s="75"/>
      <c r="AX104" s="84">
        <f t="shared" si="144"/>
        <v>1.25</v>
      </c>
      <c r="AY104" s="75"/>
      <c r="AZ104" s="84">
        <f aca="true" t="shared" si="145" ref="AZ104:BD104">SUM(AZ105:AZ112)/8</f>
        <v>0.925</v>
      </c>
      <c r="BA104" s="75"/>
      <c r="BB104" s="84">
        <f t="shared" si="145"/>
        <v>1.1</v>
      </c>
      <c r="BC104" s="75"/>
      <c r="BD104" s="84">
        <f>SUM(BD105:BD112)/8</f>
        <v>1.25</v>
      </c>
      <c r="BE104" s="83"/>
      <c r="BF104" s="84">
        <f>SUM(BF105:BF112)/8</f>
        <v>0.75</v>
      </c>
      <c r="BG104" s="75"/>
      <c r="BH104" s="84">
        <f>SUM(BH105:BH112)/8</f>
        <v>0.25</v>
      </c>
      <c r="BI104" s="267">
        <f t="shared" si="102"/>
        <v>88.27639423076921</v>
      </c>
      <c r="BJ104" s="75" t="s">
        <v>82</v>
      </c>
    </row>
    <row r="105" spans="1:62" s="8" customFormat="1" ht="29.25" customHeight="1">
      <c r="A105" s="306"/>
      <c r="B105" s="94" t="s">
        <v>406</v>
      </c>
      <c r="C105" s="197">
        <v>1</v>
      </c>
      <c r="D105" s="162">
        <v>4</v>
      </c>
      <c r="E105" s="198">
        <v>5.4</v>
      </c>
      <c r="F105" s="162">
        <v>2</v>
      </c>
      <c r="G105" s="197">
        <v>0.1022</v>
      </c>
      <c r="H105" s="162">
        <v>2</v>
      </c>
      <c r="I105" s="94">
        <v>0</v>
      </c>
      <c r="J105" s="94">
        <v>2</v>
      </c>
      <c r="K105" s="94" t="s">
        <v>58</v>
      </c>
      <c r="L105" s="94">
        <v>1</v>
      </c>
      <c r="M105" s="94" t="s">
        <v>58</v>
      </c>
      <c r="N105" s="94">
        <v>1</v>
      </c>
      <c r="O105" s="161">
        <v>1</v>
      </c>
      <c r="P105" s="162">
        <v>3</v>
      </c>
      <c r="Q105" s="161">
        <v>0.95</v>
      </c>
      <c r="R105" s="94">
        <v>3</v>
      </c>
      <c r="S105" s="161">
        <v>1</v>
      </c>
      <c r="T105" s="94">
        <v>10</v>
      </c>
      <c r="U105" s="161">
        <v>1</v>
      </c>
      <c r="V105" s="198">
        <v>5</v>
      </c>
      <c r="W105" s="197">
        <v>1</v>
      </c>
      <c r="X105" s="198">
        <v>0.81</v>
      </c>
      <c r="Y105" s="198">
        <v>0</v>
      </c>
      <c r="Z105" s="94">
        <v>4</v>
      </c>
      <c r="AA105" s="94" t="s">
        <v>407</v>
      </c>
      <c r="AB105" s="94">
        <v>2</v>
      </c>
      <c r="AC105" s="197">
        <v>1</v>
      </c>
      <c r="AD105" s="94">
        <v>2</v>
      </c>
      <c r="AE105" s="197">
        <v>1</v>
      </c>
      <c r="AF105" s="94">
        <v>2</v>
      </c>
      <c r="AG105" s="161">
        <v>1</v>
      </c>
      <c r="AH105" s="94">
        <v>10</v>
      </c>
      <c r="AI105" s="197">
        <v>1</v>
      </c>
      <c r="AJ105" s="198">
        <v>8</v>
      </c>
      <c r="AK105" s="161">
        <v>1</v>
      </c>
      <c r="AL105" s="198">
        <v>6</v>
      </c>
      <c r="AM105" s="94" t="s">
        <v>408</v>
      </c>
      <c r="AN105" s="94">
        <v>2</v>
      </c>
      <c r="AO105" s="156" t="s">
        <v>61</v>
      </c>
      <c r="AP105" s="94">
        <v>4</v>
      </c>
      <c r="AQ105" s="161">
        <v>1</v>
      </c>
      <c r="AR105" s="162">
        <v>3</v>
      </c>
      <c r="AS105" s="94" t="s">
        <v>409</v>
      </c>
      <c r="AT105" s="94">
        <v>3</v>
      </c>
      <c r="AU105" s="94" t="s">
        <v>58</v>
      </c>
      <c r="AV105" s="94">
        <v>4</v>
      </c>
      <c r="AW105" s="94" t="s">
        <v>410</v>
      </c>
      <c r="AX105" s="94">
        <v>2</v>
      </c>
      <c r="AY105" s="94" t="s">
        <v>411</v>
      </c>
      <c r="AZ105" s="94">
        <v>1.6</v>
      </c>
      <c r="BA105" s="94" t="s">
        <v>412</v>
      </c>
      <c r="BB105" s="94">
        <v>1.2</v>
      </c>
      <c r="BC105" s="94" t="s">
        <v>58</v>
      </c>
      <c r="BD105" s="94">
        <v>2</v>
      </c>
      <c r="BE105" s="57" t="s">
        <v>66</v>
      </c>
      <c r="BF105" s="94"/>
      <c r="BG105" s="52" t="s">
        <v>66</v>
      </c>
      <c r="BH105" s="52"/>
      <c r="BI105" s="54">
        <f t="shared" si="102"/>
        <v>90.61</v>
      </c>
      <c r="BJ105" s="94" t="s">
        <v>67</v>
      </c>
    </row>
    <row r="106" spans="1:62" s="8" customFormat="1" ht="29.25" customHeight="1">
      <c r="A106" s="306"/>
      <c r="B106" s="98" t="s">
        <v>413</v>
      </c>
      <c r="C106" s="99">
        <v>1</v>
      </c>
      <c r="D106" s="100">
        <v>4</v>
      </c>
      <c r="E106" s="101">
        <v>5.09</v>
      </c>
      <c r="F106" s="54">
        <f>E106/5.2*2</f>
        <v>1.9576923076923076</v>
      </c>
      <c r="G106" s="99">
        <v>0.1018</v>
      </c>
      <c r="H106" s="100">
        <v>2</v>
      </c>
      <c r="I106" s="98">
        <v>0</v>
      </c>
      <c r="J106" s="98">
        <v>2</v>
      </c>
      <c r="K106" s="98" t="s">
        <v>58</v>
      </c>
      <c r="L106" s="98">
        <v>1</v>
      </c>
      <c r="M106" s="98" t="s">
        <v>58</v>
      </c>
      <c r="N106" s="340">
        <v>1</v>
      </c>
      <c r="O106" s="163">
        <v>1</v>
      </c>
      <c r="P106" s="100">
        <v>3</v>
      </c>
      <c r="Q106" s="163">
        <v>0.88</v>
      </c>
      <c r="R106" s="98">
        <v>3</v>
      </c>
      <c r="S106" s="163">
        <v>1</v>
      </c>
      <c r="T106" s="98">
        <v>10</v>
      </c>
      <c r="U106" s="163">
        <v>1</v>
      </c>
      <c r="V106" s="101">
        <v>5</v>
      </c>
      <c r="W106" s="99">
        <v>1</v>
      </c>
      <c r="X106" s="101">
        <v>5</v>
      </c>
      <c r="Y106" s="101">
        <v>0</v>
      </c>
      <c r="Z106" s="98">
        <v>4</v>
      </c>
      <c r="AA106" s="98" t="s">
        <v>407</v>
      </c>
      <c r="AB106" s="98">
        <v>2</v>
      </c>
      <c r="AC106" s="99">
        <v>1</v>
      </c>
      <c r="AD106" s="98">
        <v>2</v>
      </c>
      <c r="AE106" s="99">
        <v>1</v>
      </c>
      <c r="AF106" s="98">
        <v>2</v>
      </c>
      <c r="AG106" s="163">
        <v>1</v>
      </c>
      <c r="AH106" s="98">
        <v>10</v>
      </c>
      <c r="AI106" s="99">
        <v>1</v>
      </c>
      <c r="AJ106" s="101">
        <v>8</v>
      </c>
      <c r="AK106" s="163">
        <v>1</v>
      </c>
      <c r="AL106" s="101">
        <v>6</v>
      </c>
      <c r="AM106" s="98" t="s">
        <v>414</v>
      </c>
      <c r="AN106" s="98">
        <v>2</v>
      </c>
      <c r="AO106" s="156" t="s">
        <v>61</v>
      </c>
      <c r="AP106" s="98">
        <v>4</v>
      </c>
      <c r="AQ106" s="163">
        <v>1</v>
      </c>
      <c r="AR106" s="100">
        <v>3</v>
      </c>
      <c r="AS106" s="98" t="s">
        <v>415</v>
      </c>
      <c r="AT106" s="98">
        <v>3</v>
      </c>
      <c r="AU106" s="98" t="s">
        <v>58</v>
      </c>
      <c r="AV106" s="98">
        <v>4</v>
      </c>
      <c r="AW106" s="98" t="s">
        <v>410</v>
      </c>
      <c r="AX106" s="98">
        <v>2</v>
      </c>
      <c r="AY106" s="98" t="s">
        <v>416</v>
      </c>
      <c r="AZ106" s="98">
        <v>1.2</v>
      </c>
      <c r="BA106" s="98" t="s">
        <v>412</v>
      </c>
      <c r="BB106" s="98">
        <v>1.2</v>
      </c>
      <c r="BC106" s="98" t="s">
        <v>58</v>
      </c>
      <c r="BD106" s="98">
        <v>2</v>
      </c>
      <c r="BE106" s="57" t="s">
        <v>66</v>
      </c>
      <c r="BF106" s="94"/>
      <c r="BG106" s="52" t="s">
        <v>66</v>
      </c>
      <c r="BH106" s="52"/>
      <c r="BI106" s="58">
        <f t="shared" si="102"/>
        <v>94.35769230769232</v>
      </c>
      <c r="BJ106" s="98" t="s">
        <v>67</v>
      </c>
    </row>
    <row r="107" spans="1:62" s="8" customFormat="1" ht="29.25" customHeight="1">
      <c r="A107" s="306"/>
      <c r="B107" s="98" t="s">
        <v>417</v>
      </c>
      <c r="C107" s="99">
        <v>1</v>
      </c>
      <c r="D107" s="100">
        <v>4</v>
      </c>
      <c r="E107" s="101">
        <v>5.2</v>
      </c>
      <c r="F107" s="100">
        <v>2</v>
      </c>
      <c r="G107" s="99">
        <v>0.08</v>
      </c>
      <c r="H107" s="100">
        <v>2</v>
      </c>
      <c r="I107" s="98">
        <v>0</v>
      </c>
      <c r="J107" s="98">
        <v>2</v>
      </c>
      <c r="K107" s="98" t="s">
        <v>58</v>
      </c>
      <c r="L107" s="98">
        <v>1</v>
      </c>
      <c r="M107" s="98" t="s">
        <v>69</v>
      </c>
      <c r="N107" s="98">
        <v>0</v>
      </c>
      <c r="O107" s="163">
        <v>1</v>
      </c>
      <c r="P107" s="100">
        <v>3</v>
      </c>
      <c r="Q107" s="163">
        <v>0.75</v>
      </c>
      <c r="R107" s="98">
        <v>3</v>
      </c>
      <c r="S107" s="163">
        <v>1</v>
      </c>
      <c r="T107" s="98">
        <v>10</v>
      </c>
      <c r="U107" s="163">
        <v>0.98</v>
      </c>
      <c r="V107" s="101">
        <v>4.6</v>
      </c>
      <c r="W107" s="106">
        <v>0.4</v>
      </c>
      <c r="X107" s="108">
        <v>2</v>
      </c>
      <c r="Y107" s="101">
        <v>25</v>
      </c>
      <c r="Z107" s="98">
        <v>1.5</v>
      </c>
      <c r="AA107" s="98" t="s">
        <v>407</v>
      </c>
      <c r="AB107" s="98">
        <v>2</v>
      </c>
      <c r="AC107" s="99">
        <v>1</v>
      </c>
      <c r="AD107" s="98">
        <v>2</v>
      </c>
      <c r="AE107" s="99">
        <v>1</v>
      </c>
      <c r="AF107" s="98">
        <v>2</v>
      </c>
      <c r="AG107" s="163">
        <v>1</v>
      </c>
      <c r="AH107" s="98">
        <v>10</v>
      </c>
      <c r="AI107" s="99">
        <v>1</v>
      </c>
      <c r="AJ107" s="101">
        <v>8</v>
      </c>
      <c r="AK107" s="163">
        <v>0</v>
      </c>
      <c r="AL107" s="101">
        <v>0</v>
      </c>
      <c r="AM107" s="98" t="s">
        <v>418</v>
      </c>
      <c r="AN107" s="98">
        <v>2</v>
      </c>
      <c r="AO107" s="98" t="s">
        <v>245</v>
      </c>
      <c r="AP107" s="98">
        <v>2</v>
      </c>
      <c r="AQ107" s="163">
        <v>1</v>
      </c>
      <c r="AR107" s="100">
        <v>3</v>
      </c>
      <c r="AS107" s="98" t="s">
        <v>419</v>
      </c>
      <c r="AT107" s="98">
        <v>3</v>
      </c>
      <c r="AU107" s="98" t="s">
        <v>86</v>
      </c>
      <c r="AV107" s="98">
        <v>3.5</v>
      </c>
      <c r="AW107" s="98" t="s">
        <v>84</v>
      </c>
      <c r="AX107" s="98">
        <v>0</v>
      </c>
      <c r="AY107" s="98" t="s">
        <v>84</v>
      </c>
      <c r="AZ107" s="98">
        <v>0</v>
      </c>
      <c r="BA107" s="98" t="s">
        <v>137</v>
      </c>
      <c r="BB107" s="98">
        <v>1</v>
      </c>
      <c r="BC107" s="98" t="s">
        <v>69</v>
      </c>
      <c r="BD107" s="98">
        <v>0</v>
      </c>
      <c r="BE107" s="57" t="s">
        <v>66</v>
      </c>
      <c r="BF107" s="94"/>
      <c r="BG107" s="52" t="s">
        <v>66</v>
      </c>
      <c r="BH107" s="52"/>
      <c r="BI107" s="58">
        <f t="shared" si="102"/>
        <v>73.6</v>
      </c>
      <c r="BJ107" s="98" t="s">
        <v>148</v>
      </c>
    </row>
    <row r="108" spans="1:62" s="8" customFormat="1" ht="29.25" customHeight="1">
      <c r="A108" s="306"/>
      <c r="B108" s="98" t="s">
        <v>420</v>
      </c>
      <c r="C108" s="99">
        <v>1</v>
      </c>
      <c r="D108" s="100">
        <v>4</v>
      </c>
      <c r="E108" s="101">
        <v>5.3</v>
      </c>
      <c r="F108" s="100">
        <v>2</v>
      </c>
      <c r="G108" s="99">
        <v>0.09</v>
      </c>
      <c r="H108" s="100">
        <v>2</v>
      </c>
      <c r="I108" s="98">
        <v>0</v>
      </c>
      <c r="J108" s="98">
        <v>2</v>
      </c>
      <c r="K108" s="98" t="s">
        <v>58</v>
      </c>
      <c r="L108" s="98">
        <v>1</v>
      </c>
      <c r="M108" s="98" t="s">
        <v>69</v>
      </c>
      <c r="N108" s="98">
        <v>0</v>
      </c>
      <c r="O108" s="163">
        <v>1</v>
      </c>
      <c r="P108" s="100">
        <v>3</v>
      </c>
      <c r="Q108" s="163">
        <v>0.78</v>
      </c>
      <c r="R108" s="98">
        <v>3</v>
      </c>
      <c r="S108" s="163">
        <v>1</v>
      </c>
      <c r="T108" s="98">
        <v>10</v>
      </c>
      <c r="U108" s="163">
        <v>1</v>
      </c>
      <c r="V108" s="101">
        <v>5</v>
      </c>
      <c r="W108" s="102">
        <v>0.956</v>
      </c>
      <c r="X108" s="101">
        <f>W108*5</f>
        <v>4.779999999999999</v>
      </c>
      <c r="Y108" s="101">
        <v>0</v>
      </c>
      <c r="Z108" s="98">
        <v>4</v>
      </c>
      <c r="AA108" s="98" t="s">
        <v>407</v>
      </c>
      <c r="AB108" s="98">
        <v>2</v>
      </c>
      <c r="AC108" s="99">
        <v>1</v>
      </c>
      <c r="AD108" s="98">
        <v>2</v>
      </c>
      <c r="AE108" s="99">
        <v>1</v>
      </c>
      <c r="AF108" s="98">
        <v>2</v>
      </c>
      <c r="AG108" s="163">
        <v>0.65</v>
      </c>
      <c r="AH108" s="98">
        <v>6</v>
      </c>
      <c r="AI108" s="99">
        <v>1</v>
      </c>
      <c r="AJ108" s="101">
        <v>8</v>
      </c>
      <c r="AK108" s="163">
        <v>1</v>
      </c>
      <c r="AL108" s="101">
        <v>6</v>
      </c>
      <c r="AM108" s="98" t="s">
        <v>421</v>
      </c>
      <c r="AN108" s="98">
        <v>3</v>
      </c>
      <c r="AO108" s="98" t="s">
        <v>245</v>
      </c>
      <c r="AP108" s="98">
        <v>2</v>
      </c>
      <c r="AQ108" s="163">
        <v>1</v>
      </c>
      <c r="AR108" s="100">
        <v>3</v>
      </c>
      <c r="AS108" s="98" t="s">
        <v>419</v>
      </c>
      <c r="AT108" s="98">
        <v>3</v>
      </c>
      <c r="AU108" s="98" t="s">
        <v>86</v>
      </c>
      <c r="AV108" s="98">
        <v>3.5</v>
      </c>
      <c r="AW108" s="98" t="s">
        <v>422</v>
      </c>
      <c r="AX108" s="98">
        <v>0</v>
      </c>
      <c r="AY108" s="98" t="s">
        <v>422</v>
      </c>
      <c r="AZ108" s="98">
        <v>0</v>
      </c>
      <c r="BA108" s="98" t="s">
        <v>423</v>
      </c>
      <c r="BB108" s="98">
        <v>1</v>
      </c>
      <c r="BC108" s="98" t="s">
        <v>58</v>
      </c>
      <c r="BD108" s="98">
        <v>2</v>
      </c>
      <c r="BE108" s="57" t="s">
        <v>66</v>
      </c>
      <c r="BF108" s="94"/>
      <c r="BG108" s="52" t="s">
        <v>66</v>
      </c>
      <c r="BH108" s="52"/>
      <c r="BI108" s="87">
        <f t="shared" si="102"/>
        <v>84.28</v>
      </c>
      <c r="BJ108" s="164" t="s">
        <v>82</v>
      </c>
    </row>
    <row r="109" spans="1:62" s="8" customFormat="1" ht="29.25" customHeight="1">
      <c r="A109" s="306"/>
      <c r="B109" s="98" t="s">
        <v>424</v>
      </c>
      <c r="C109" s="99">
        <v>1</v>
      </c>
      <c r="D109" s="100">
        <v>4</v>
      </c>
      <c r="E109" s="101">
        <v>6.5</v>
      </c>
      <c r="F109" s="100">
        <v>2</v>
      </c>
      <c r="G109" s="99">
        <v>0.13</v>
      </c>
      <c r="H109" s="100">
        <v>2</v>
      </c>
      <c r="I109" s="98">
        <v>0</v>
      </c>
      <c r="J109" s="98">
        <v>2</v>
      </c>
      <c r="K109" s="98" t="s">
        <v>58</v>
      </c>
      <c r="L109" s="98">
        <v>1</v>
      </c>
      <c r="M109" s="98" t="s">
        <v>425</v>
      </c>
      <c r="N109" s="98">
        <v>1</v>
      </c>
      <c r="O109" s="163">
        <v>1</v>
      </c>
      <c r="P109" s="100">
        <v>3</v>
      </c>
      <c r="Q109" s="163">
        <v>0.97</v>
      </c>
      <c r="R109" s="98">
        <v>3</v>
      </c>
      <c r="S109" s="163">
        <v>1</v>
      </c>
      <c r="T109" s="98">
        <v>10</v>
      </c>
      <c r="U109" s="163">
        <v>1</v>
      </c>
      <c r="V109" s="101">
        <v>5</v>
      </c>
      <c r="W109" s="106">
        <v>0.4</v>
      </c>
      <c r="X109" s="108">
        <v>2</v>
      </c>
      <c r="Y109" s="101">
        <v>0</v>
      </c>
      <c r="Z109" s="98">
        <v>4</v>
      </c>
      <c r="AA109" s="98" t="s">
        <v>407</v>
      </c>
      <c r="AB109" s="98">
        <v>2</v>
      </c>
      <c r="AC109" s="99">
        <v>1</v>
      </c>
      <c r="AD109" s="98">
        <v>2</v>
      </c>
      <c r="AE109" s="99">
        <v>1</v>
      </c>
      <c r="AF109" s="98">
        <v>2</v>
      </c>
      <c r="AG109" s="163">
        <v>1</v>
      </c>
      <c r="AH109" s="98">
        <v>10</v>
      </c>
      <c r="AI109" s="99">
        <v>1</v>
      </c>
      <c r="AJ109" s="101">
        <v>8</v>
      </c>
      <c r="AK109" s="163">
        <v>1</v>
      </c>
      <c r="AL109" s="101">
        <v>6</v>
      </c>
      <c r="AM109" s="98" t="s">
        <v>418</v>
      </c>
      <c r="AN109" s="98">
        <v>3</v>
      </c>
      <c r="AO109" s="156" t="s">
        <v>61</v>
      </c>
      <c r="AP109" s="98">
        <v>4</v>
      </c>
      <c r="AQ109" s="163">
        <v>1</v>
      </c>
      <c r="AR109" s="100">
        <v>3</v>
      </c>
      <c r="AS109" s="98" t="s">
        <v>419</v>
      </c>
      <c r="AT109" s="98">
        <v>3</v>
      </c>
      <c r="AU109" s="98" t="s">
        <v>86</v>
      </c>
      <c r="AV109" s="98">
        <v>3.5</v>
      </c>
      <c r="AW109" s="98" t="s">
        <v>410</v>
      </c>
      <c r="AX109" s="98">
        <v>2</v>
      </c>
      <c r="AY109" s="98" t="s">
        <v>426</v>
      </c>
      <c r="AZ109" s="98">
        <v>1.2</v>
      </c>
      <c r="BA109" s="98" t="s">
        <v>137</v>
      </c>
      <c r="BB109" s="98">
        <v>1</v>
      </c>
      <c r="BC109" s="98" t="s">
        <v>69</v>
      </c>
      <c r="BD109" s="98">
        <v>0</v>
      </c>
      <c r="BE109" s="57" t="s">
        <v>66</v>
      </c>
      <c r="BF109" s="94"/>
      <c r="BG109" s="52" t="s">
        <v>66</v>
      </c>
      <c r="BH109" s="52"/>
      <c r="BI109" s="87">
        <f aca="true" t="shared" si="146" ref="BI109:BI129">SUM(D109+F109+H109+J109+L109+N109+P109+R109+T109+V109+X109+Z109+AB109+AD109+AF109+AH109+AJ109+AL109+AN109+AP109+AR109+AT109+AV109+AX109+AZ109+BB109+BD109+BF109+BH109)</f>
        <v>89.7</v>
      </c>
      <c r="BJ109" s="166" t="s">
        <v>82</v>
      </c>
    </row>
    <row r="110" spans="1:62" s="8" customFormat="1" ht="29.25" customHeight="1">
      <c r="A110" s="306"/>
      <c r="B110" s="98" t="s">
        <v>427</v>
      </c>
      <c r="C110" s="99">
        <v>1</v>
      </c>
      <c r="D110" s="100">
        <v>4</v>
      </c>
      <c r="E110" s="101">
        <v>1.51</v>
      </c>
      <c r="F110" s="54">
        <f>E110/5.2*2</f>
        <v>0.5807692307692307</v>
      </c>
      <c r="G110" s="99">
        <v>0.035</v>
      </c>
      <c r="H110" s="58">
        <f aca="true" t="shared" si="147" ref="H110:H113">G110/0.08*2</f>
        <v>0.8750000000000001</v>
      </c>
      <c r="I110" s="98">
        <v>0</v>
      </c>
      <c r="J110" s="98">
        <v>2</v>
      </c>
      <c r="K110" s="98" t="s">
        <v>58</v>
      </c>
      <c r="L110" s="98">
        <v>1</v>
      </c>
      <c r="M110" s="98" t="s">
        <v>58</v>
      </c>
      <c r="N110" s="98">
        <v>1</v>
      </c>
      <c r="O110" s="163">
        <v>1</v>
      </c>
      <c r="P110" s="100">
        <v>3</v>
      </c>
      <c r="Q110" s="359">
        <v>0.985</v>
      </c>
      <c r="R110" s="98">
        <v>3</v>
      </c>
      <c r="S110" s="163">
        <v>1</v>
      </c>
      <c r="T110" s="98">
        <v>10</v>
      </c>
      <c r="U110" s="163">
        <v>1</v>
      </c>
      <c r="V110" s="101">
        <v>5</v>
      </c>
      <c r="W110" s="99">
        <v>0.515</v>
      </c>
      <c r="X110" s="101">
        <v>2.5</v>
      </c>
      <c r="Y110" s="101">
        <v>0</v>
      </c>
      <c r="Z110" s="98">
        <v>4</v>
      </c>
      <c r="AA110" s="98" t="s">
        <v>407</v>
      </c>
      <c r="AB110" s="98">
        <v>2</v>
      </c>
      <c r="AC110" s="99">
        <v>1</v>
      </c>
      <c r="AD110" s="98">
        <v>2</v>
      </c>
      <c r="AE110" s="99">
        <v>1</v>
      </c>
      <c r="AF110" s="98">
        <v>2</v>
      </c>
      <c r="AG110" s="163">
        <v>1</v>
      </c>
      <c r="AH110" s="98">
        <v>10</v>
      </c>
      <c r="AI110" s="99">
        <v>1</v>
      </c>
      <c r="AJ110" s="101">
        <v>8</v>
      </c>
      <c r="AK110" s="163">
        <v>1</v>
      </c>
      <c r="AL110" s="101">
        <v>6</v>
      </c>
      <c r="AM110" s="98" t="s">
        <v>428</v>
      </c>
      <c r="AN110" s="98">
        <v>3</v>
      </c>
      <c r="AO110" s="156" t="s">
        <v>61</v>
      </c>
      <c r="AP110" s="98">
        <v>4</v>
      </c>
      <c r="AQ110" s="163">
        <v>1</v>
      </c>
      <c r="AR110" s="100">
        <v>3</v>
      </c>
      <c r="AS110" s="254" t="s">
        <v>429</v>
      </c>
      <c r="AT110" s="98">
        <v>3</v>
      </c>
      <c r="AU110" s="98" t="s">
        <v>86</v>
      </c>
      <c r="AV110" s="98">
        <v>3.5</v>
      </c>
      <c r="AW110" s="254" t="s">
        <v>430</v>
      </c>
      <c r="AX110" s="98">
        <v>4</v>
      </c>
      <c r="AY110" s="254" t="s">
        <v>431</v>
      </c>
      <c r="AZ110" s="98">
        <v>1.2</v>
      </c>
      <c r="BA110" s="398" t="s">
        <v>432</v>
      </c>
      <c r="BB110" s="98">
        <v>1.4</v>
      </c>
      <c r="BC110" s="98" t="s">
        <v>69</v>
      </c>
      <c r="BD110" s="98">
        <v>0</v>
      </c>
      <c r="BE110" s="57" t="s">
        <v>66</v>
      </c>
      <c r="BF110" s="94"/>
      <c r="BG110" s="52" t="s">
        <v>66</v>
      </c>
      <c r="BH110" s="52"/>
      <c r="BI110" s="87">
        <f t="shared" si="146"/>
        <v>90.05576923076924</v>
      </c>
      <c r="BJ110" s="166" t="s">
        <v>67</v>
      </c>
    </row>
    <row r="111" spans="1:62" s="8" customFormat="1" ht="29.25" customHeight="1">
      <c r="A111" s="306"/>
      <c r="B111" s="98" t="s">
        <v>433</v>
      </c>
      <c r="C111" s="99">
        <v>1</v>
      </c>
      <c r="D111" s="100">
        <v>4</v>
      </c>
      <c r="E111" s="101">
        <v>7.3</v>
      </c>
      <c r="F111" s="100">
        <v>2</v>
      </c>
      <c r="G111" s="99">
        <v>0.1137</v>
      </c>
      <c r="H111" s="100">
        <v>2</v>
      </c>
      <c r="I111" s="334">
        <v>0</v>
      </c>
      <c r="J111" s="98">
        <v>2</v>
      </c>
      <c r="K111" s="98" t="s">
        <v>58</v>
      </c>
      <c r="L111" s="98">
        <v>1</v>
      </c>
      <c r="M111" s="98" t="s">
        <v>58</v>
      </c>
      <c r="N111" s="98">
        <v>1</v>
      </c>
      <c r="O111" s="163">
        <v>1</v>
      </c>
      <c r="P111" s="100">
        <v>3</v>
      </c>
      <c r="Q111" s="163">
        <v>0.8</v>
      </c>
      <c r="R111" s="98">
        <v>3</v>
      </c>
      <c r="S111" s="163">
        <v>1</v>
      </c>
      <c r="T111" s="98">
        <v>10</v>
      </c>
      <c r="U111" s="163">
        <v>1</v>
      </c>
      <c r="V111" s="101">
        <v>5</v>
      </c>
      <c r="W111" s="99">
        <v>0.34</v>
      </c>
      <c r="X111" s="101">
        <v>1.7</v>
      </c>
      <c r="Y111" s="101">
        <v>0</v>
      </c>
      <c r="Z111" s="98">
        <v>4</v>
      </c>
      <c r="AA111" s="163" t="s">
        <v>407</v>
      </c>
      <c r="AB111" s="98">
        <v>2</v>
      </c>
      <c r="AC111" s="99">
        <v>1</v>
      </c>
      <c r="AD111" s="98">
        <v>2</v>
      </c>
      <c r="AE111" s="99">
        <v>1</v>
      </c>
      <c r="AF111" s="98">
        <v>2</v>
      </c>
      <c r="AG111" s="163">
        <v>1</v>
      </c>
      <c r="AH111" s="98">
        <v>10</v>
      </c>
      <c r="AI111" s="99">
        <v>1</v>
      </c>
      <c r="AJ111" s="101">
        <v>8</v>
      </c>
      <c r="AK111" s="163">
        <v>1</v>
      </c>
      <c r="AL111" s="101">
        <v>6</v>
      </c>
      <c r="AM111" s="163" t="s">
        <v>418</v>
      </c>
      <c r="AN111" s="98">
        <v>3</v>
      </c>
      <c r="AO111" s="156" t="s">
        <v>61</v>
      </c>
      <c r="AP111" s="98">
        <v>4</v>
      </c>
      <c r="AQ111" s="163">
        <v>1</v>
      </c>
      <c r="AR111" s="100">
        <v>3</v>
      </c>
      <c r="AS111" s="157" t="s">
        <v>360</v>
      </c>
      <c r="AT111" s="98">
        <v>3</v>
      </c>
      <c r="AU111" s="98" t="s">
        <v>86</v>
      </c>
      <c r="AV111" s="98">
        <v>3.5</v>
      </c>
      <c r="AW111" s="163" t="s">
        <v>434</v>
      </c>
      <c r="AX111" s="98">
        <v>0</v>
      </c>
      <c r="AY111" s="163" t="s">
        <v>435</v>
      </c>
      <c r="AZ111" s="98">
        <v>1.1</v>
      </c>
      <c r="BA111" s="163" t="s">
        <v>436</v>
      </c>
      <c r="BB111" s="98">
        <v>1</v>
      </c>
      <c r="BC111" s="98" t="s">
        <v>58</v>
      </c>
      <c r="BD111" s="98">
        <v>2</v>
      </c>
      <c r="BE111" s="99">
        <v>0.275</v>
      </c>
      <c r="BF111" s="98">
        <v>3</v>
      </c>
      <c r="BG111" s="52" t="s">
        <v>66</v>
      </c>
      <c r="BH111" s="52"/>
      <c r="BI111" s="87">
        <f t="shared" si="146"/>
        <v>92.3</v>
      </c>
      <c r="BJ111" s="407" t="s">
        <v>67</v>
      </c>
    </row>
    <row r="112" spans="1:62" s="8" customFormat="1" ht="29.25" customHeight="1">
      <c r="A112" s="281"/>
      <c r="B112" s="109" t="s">
        <v>437</v>
      </c>
      <c r="C112" s="110">
        <v>1</v>
      </c>
      <c r="D112" s="111">
        <v>4</v>
      </c>
      <c r="E112" s="112">
        <v>2.1</v>
      </c>
      <c r="F112" s="49">
        <f>E112/5.2*2</f>
        <v>0.8076923076923077</v>
      </c>
      <c r="G112" s="110">
        <v>0.04</v>
      </c>
      <c r="H112" s="62">
        <f t="shared" si="147"/>
        <v>1</v>
      </c>
      <c r="I112" s="109">
        <v>0</v>
      </c>
      <c r="J112" s="109">
        <v>2</v>
      </c>
      <c r="K112" s="109" t="s">
        <v>58</v>
      </c>
      <c r="L112" s="109">
        <v>1</v>
      </c>
      <c r="M112" s="109" t="s">
        <v>58</v>
      </c>
      <c r="N112" s="109">
        <v>1</v>
      </c>
      <c r="O112" s="168">
        <v>1</v>
      </c>
      <c r="P112" s="111">
        <v>3</v>
      </c>
      <c r="Q112" s="168">
        <v>1</v>
      </c>
      <c r="R112" s="109">
        <v>3</v>
      </c>
      <c r="S112" s="168">
        <v>1</v>
      </c>
      <c r="T112" s="109">
        <v>10</v>
      </c>
      <c r="U112" s="168">
        <v>1</v>
      </c>
      <c r="V112" s="112">
        <v>5</v>
      </c>
      <c r="W112" s="360">
        <v>1</v>
      </c>
      <c r="X112" s="322">
        <v>5</v>
      </c>
      <c r="Y112" s="112">
        <v>1</v>
      </c>
      <c r="Z112" s="109">
        <v>3.9</v>
      </c>
      <c r="AA112" s="109" t="s">
        <v>59</v>
      </c>
      <c r="AB112" s="109">
        <v>2</v>
      </c>
      <c r="AC112" s="110">
        <v>1</v>
      </c>
      <c r="AD112" s="109">
        <v>2</v>
      </c>
      <c r="AE112" s="110">
        <v>1</v>
      </c>
      <c r="AF112" s="109">
        <v>2</v>
      </c>
      <c r="AG112" s="168">
        <v>1</v>
      </c>
      <c r="AH112" s="109">
        <v>10</v>
      </c>
      <c r="AI112" s="110">
        <v>1</v>
      </c>
      <c r="AJ112" s="112">
        <v>8</v>
      </c>
      <c r="AK112" s="168">
        <v>1</v>
      </c>
      <c r="AL112" s="112">
        <v>6</v>
      </c>
      <c r="AM112" s="109" t="s">
        <v>418</v>
      </c>
      <c r="AN112" s="109">
        <v>3</v>
      </c>
      <c r="AO112" s="109" t="s">
        <v>98</v>
      </c>
      <c r="AP112" s="109">
        <v>0</v>
      </c>
      <c r="AQ112" s="168">
        <v>1</v>
      </c>
      <c r="AR112" s="111">
        <v>3</v>
      </c>
      <c r="AS112" s="109" t="s">
        <v>360</v>
      </c>
      <c r="AT112" s="109">
        <v>3</v>
      </c>
      <c r="AU112" s="109" t="s">
        <v>86</v>
      </c>
      <c r="AV112" s="109">
        <v>3.5</v>
      </c>
      <c r="AW112" s="109" t="s">
        <v>438</v>
      </c>
      <c r="AX112" s="109">
        <v>0</v>
      </c>
      <c r="AY112" s="168" t="s">
        <v>435</v>
      </c>
      <c r="AZ112" s="109">
        <v>1.1</v>
      </c>
      <c r="BA112" s="109" t="s">
        <v>389</v>
      </c>
      <c r="BB112" s="109">
        <v>1</v>
      </c>
      <c r="BC112" s="109" t="s">
        <v>58</v>
      </c>
      <c r="BD112" s="109">
        <v>2</v>
      </c>
      <c r="BE112" s="110">
        <v>0.166</v>
      </c>
      <c r="BF112" s="109">
        <v>3</v>
      </c>
      <c r="BG112" s="109" t="s">
        <v>137</v>
      </c>
      <c r="BH112" s="109">
        <v>2</v>
      </c>
      <c r="BI112" s="62">
        <f t="shared" si="146"/>
        <v>91.30769230769229</v>
      </c>
      <c r="BJ112" s="109" t="s">
        <v>67</v>
      </c>
    </row>
    <row r="113" spans="1:62" s="10" customFormat="1" ht="29.25" customHeight="1">
      <c r="A113" s="307">
        <v>17</v>
      </c>
      <c r="B113" s="308" t="s">
        <v>439</v>
      </c>
      <c r="C113" s="309">
        <v>1</v>
      </c>
      <c r="D113" s="310">
        <v>4</v>
      </c>
      <c r="E113" s="311">
        <v>2.6</v>
      </c>
      <c r="F113" s="49">
        <f aca="true" t="shared" si="148" ref="F113:F117">E113/5.2*2</f>
        <v>1</v>
      </c>
      <c r="G113" s="312">
        <v>0.044</v>
      </c>
      <c r="H113" s="62">
        <f t="shared" si="147"/>
        <v>1.0999999999999999</v>
      </c>
      <c r="I113" s="341">
        <v>0</v>
      </c>
      <c r="J113" s="341">
        <v>2</v>
      </c>
      <c r="K113" s="341" t="s">
        <v>58</v>
      </c>
      <c r="L113" s="341">
        <v>1</v>
      </c>
      <c r="M113" s="341" t="s">
        <v>58</v>
      </c>
      <c r="N113" s="341">
        <v>1</v>
      </c>
      <c r="O113" s="342">
        <v>1</v>
      </c>
      <c r="P113" s="310">
        <v>3</v>
      </c>
      <c r="Q113" s="361">
        <v>0.988</v>
      </c>
      <c r="R113" s="341">
        <v>3</v>
      </c>
      <c r="S113" s="342">
        <v>1</v>
      </c>
      <c r="T113" s="341">
        <v>10</v>
      </c>
      <c r="U113" s="342">
        <v>0.92</v>
      </c>
      <c r="V113" s="50">
        <f aca="true" t="shared" si="149" ref="V113:V117">5-(1-U113)*20</f>
        <v>3.400000000000001</v>
      </c>
      <c r="W113" s="362">
        <v>1</v>
      </c>
      <c r="X113" s="363">
        <v>5</v>
      </c>
      <c r="Y113" s="363">
        <v>3</v>
      </c>
      <c r="Z113" s="370">
        <v>3.7</v>
      </c>
      <c r="AA113" s="341" t="s">
        <v>440</v>
      </c>
      <c r="AB113" s="341">
        <v>2</v>
      </c>
      <c r="AC113" s="313">
        <v>1</v>
      </c>
      <c r="AD113" s="341">
        <v>2</v>
      </c>
      <c r="AE113" s="313">
        <v>1</v>
      </c>
      <c r="AF113" s="341">
        <v>2</v>
      </c>
      <c r="AG113" s="342">
        <v>1</v>
      </c>
      <c r="AH113" s="370">
        <v>10</v>
      </c>
      <c r="AI113" s="309">
        <v>1</v>
      </c>
      <c r="AJ113" s="363">
        <v>8</v>
      </c>
      <c r="AK113" s="342">
        <v>1</v>
      </c>
      <c r="AL113" s="378">
        <v>6</v>
      </c>
      <c r="AM113" s="341" t="s">
        <v>441</v>
      </c>
      <c r="AN113" s="341">
        <v>4</v>
      </c>
      <c r="AO113" s="388" t="s">
        <v>442</v>
      </c>
      <c r="AP113" s="341">
        <v>4</v>
      </c>
      <c r="AQ113" s="342">
        <v>1</v>
      </c>
      <c r="AR113" s="310">
        <v>3</v>
      </c>
      <c r="AS113" s="341" t="s">
        <v>62</v>
      </c>
      <c r="AT113" s="341">
        <v>3</v>
      </c>
      <c r="AU113" s="341" t="s">
        <v>443</v>
      </c>
      <c r="AV113" s="341">
        <v>4</v>
      </c>
      <c r="AW113" s="388" t="s">
        <v>444</v>
      </c>
      <c r="AX113" s="341">
        <v>4</v>
      </c>
      <c r="AY113" s="388" t="s">
        <v>445</v>
      </c>
      <c r="AZ113" s="341">
        <v>1.9</v>
      </c>
      <c r="BA113" s="341" t="s">
        <v>446</v>
      </c>
      <c r="BB113" s="341">
        <v>1.8</v>
      </c>
      <c r="BC113" s="341" t="s">
        <v>447</v>
      </c>
      <c r="BD113" s="341">
        <v>2</v>
      </c>
      <c r="BE113" s="309" t="s">
        <v>66</v>
      </c>
      <c r="BF113" s="341"/>
      <c r="BG113" s="341" t="s">
        <v>66</v>
      </c>
      <c r="BH113" s="341"/>
      <c r="BI113" s="267">
        <f t="shared" si="146"/>
        <v>95.9</v>
      </c>
      <c r="BJ113" s="341" t="s">
        <v>67</v>
      </c>
    </row>
    <row r="114" spans="1:62" s="10" customFormat="1" ht="29.25" customHeight="1">
      <c r="A114" s="307">
        <v>18</v>
      </c>
      <c r="B114" s="308" t="s">
        <v>448</v>
      </c>
      <c r="C114" s="313">
        <v>1</v>
      </c>
      <c r="D114" s="314">
        <v>4</v>
      </c>
      <c r="E114" s="315">
        <v>5.99</v>
      </c>
      <c r="F114" s="314">
        <v>2</v>
      </c>
      <c r="G114" s="313">
        <v>0.134</v>
      </c>
      <c r="H114" s="314">
        <v>2</v>
      </c>
      <c r="I114" s="307">
        <v>0</v>
      </c>
      <c r="J114" s="307">
        <v>2</v>
      </c>
      <c r="K114" s="307" t="s">
        <v>58</v>
      </c>
      <c r="L114" s="307">
        <v>1</v>
      </c>
      <c r="M114" s="307" t="s">
        <v>58</v>
      </c>
      <c r="N114" s="307">
        <v>1</v>
      </c>
      <c r="O114" s="343">
        <v>1</v>
      </c>
      <c r="P114" s="314">
        <v>3</v>
      </c>
      <c r="Q114" s="343">
        <v>0.9768000000000001</v>
      </c>
      <c r="R114" s="307">
        <v>3</v>
      </c>
      <c r="S114" s="343">
        <v>1</v>
      </c>
      <c r="T114" s="307">
        <v>10</v>
      </c>
      <c r="U114" s="343">
        <v>0.9359999999999999</v>
      </c>
      <c r="V114" s="50">
        <f t="shared" si="149"/>
        <v>3.719999999999999</v>
      </c>
      <c r="W114" s="313">
        <v>1</v>
      </c>
      <c r="X114" s="315">
        <v>5</v>
      </c>
      <c r="Y114" s="315">
        <v>13.6</v>
      </c>
      <c r="Z114" s="307">
        <v>2.74</v>
      </c>
      <c r="AA114" s="307" t="s">
        <v>449</v>
      </c>
      <c r="AB114" s="307">
        <v>2</v>
      </c>
      <c r="AC114" s="313">
        <v>1</v>
      </c>
      <c r="AD114" s="307">
        <v>2</v>
      </c>
      <c r="AE114" s="313">
        <v>1</v>
      </c>
      <c r="AF114" s="307">
        <v>2</v>
      </c>
      <c r="AG114" s="343">
        <v>1</v>
      </c>
      <c r="AH114" s="307">
        <v>10</v>
      </c>
      <c r="AI114" s="313">
        <v>1</v>
      </c>
      <c r="AJ114" s="315">
        <v>8</v>
      </c>
      <c r="AK114" s="343">
        <v>1</v>
      </c>
      <c r="AL114" s="315">
        <v>6</v>
      </c>
      <c r="AM114" s="341" t="s">
        <v>450</v>
      </c>
      <c r="AN114" s="341">
        <v>3</v>
      </c>
      <c r="AO114" s="341" t="s">
        <v>451</v>
      </c>
      <c r="AP114" s="341">
        <v>4</v>
      </c>
      <c r="AQ114" s="343">
        <v>1</v>
      </c>
      <c r="AR114" s="314">
        <v>3</v>
      </c>
      <c r="AS114" s="343">
        <v>1</v>
      </c>
      <c r="AT114" s="307">
        <v>3</v>
      </c>
      <c r="AU114" s="168" t="s">
        <v>58</v>
      </c>
      <c r="AV114" s="307">
        <v>4</v>
      </c>
      <c r="AW114" s="341" t="s">
        <v>452</v>
      </c>
      <c r="AX114" s="341">
        <v>4</v>
      </c>
      <c r="AY114" s="341" t="s">
        <v>453</v>
      </c>
      <c r="AZ114" s="341">
        <v>1.9</v>
      </c>
      <c r="BA114" s="307" t="s">
        <v>454</v>
      </c>
      <c r="BB114" s="307">
        <v>1.8</v>
      </c>
      <c r="BC114" s="307" t="s">
        <v>58</v>
      </c>
      <c r="BD114" s="307">
        <v>2</v>
      </c>
      <c r="BE114" s="313" t="s">
        <v>66</v>
      </c>
      <c r="BF114" s="307"/>
      <c r="BG114" s="307" t="s">
        <v>66</v>
      </c>
      <c r="BH114" s="307"/>
      <c r="BI114" s="267">
        <f t="shared" si="146"/>
        <v>96.16000000000001</v>
      </c>
      <c r="BJ114" s="307" t="s">
        <v>67</v>
      </c>
    </row>
    <row r="115" spans="1:62" s="8" customFormat="1" ht="29.25" customHeight="1">
      <c r="A115" s="281">
        <v>19</v>
      </c>
      <c r="B115" s="308" t="s">
        <v>455</v>
      </c>
      <c r="C115" s="316"/>
      <c r="D115" s="317">
        <f aca="true" t="shared" si="150" ref="D115:H115">SUM(D116:D117)/2</f>
        <v>3.86</v>
      </c>
      <c r="E115" s="318"/>
      <c r="F115" s="317">
        <f t="shared" si="150"/>
        <v>1.1788461538461539</v>
      </c>
      <c r="G115" s="316"/>
      <c r="H115" s="317">
        <f t="shared" si="150"/>
        <v>1.25</v>
      </c>
      <c r="I115" s="281"/>
      <c r="J115" s="317">
        <f aca="true" t="shared" si="151" ref="J115:N115">SUM(J116:J117)/2</f>
        <v>2</v>
      </c>
      <c r="K115" s="281"/>
      <c r="L115" s="317">
        <f t="shared" si="151"/>
        <v>0.5</v>
      </c>
      <c r="M115" s="281"/>
      <c r="N115" s="317">
        <f t="shared" si="151"/>
        <v>0.5</v>
      </c>
      <c r="O115" s="344"/>
      <c r="P115" s="317">
        <f aca="true" t="shared" si="152" ref="P115:T115">SUM(P116:P117)/2</f>
        <v>3</v>
      </c>
      <c r="Q115" s="344"/>
      <c r="R115" s="317">
        <f t="shared" si="152"/>
        <v>3</v>
      </c>
      <c r="S115" s="344"/>
      <c r="T115" s="317">
        <f t="shared" si="152"/>
        <v>10</v>
      </c>
      <c r="U115" s="344"/>
      <c r="V115" s="318">
        <f aca="true" t="shared" si="153" ref="V115:Z115">SUM(V116:V117)/2</f>
        <v>4.4430000000000005</v>
      </c>
      <c r="W115" s="316"/>
      <c r="X115" s="317">
        <f t="shared" si="153"/>
        <v>4.4</v>
      </c>
      <c r="Y115" s="318"/>
      <c r="Z115" s="317">
        <f t="shared" si="153"/>
        <v>3.85</v>
      </c>
      <c r="AA115" s="281"/>
      <c r="AB115" s="317">
        <f aca="true" t="shared" si="154" ref="AB115:AF115">SUM(AB116:AB117)/2</f>
        <v>1.5</v>
      </c>
      <c r="AC115" s="316"/>
      <c r="AD115" s="317">
        <f t="shared" si="154"/>
        <v>2</v>
      </c>
      <c r="AE115" s="316"/>
      <c r="AF115" s="317">
        <f t="shared" si="154"/>
        <v>2</v>
      </c>
      <c r="AG115" s="344"/>
      <c r="AH115" s="317">
        <f aca="true" t="shared" si="155" ref="AH115:AL115">SUM(AH116:AH117)/2</f>
        <v>10</v>
      </c>
      <c r="AI115" s="316"/>
      <c r="AJ115" s="317">
        <f t="shared" si="155"/>
        <v>8</v>
      </c>
      <c r="AK115" s="344"/>
      <c r="AL115" s="317">
        <f t="shared" si="155"/>
        <v>6</v>
      </c>
      <c r="AM115" s="281"/>
      <c r="AN115" s="317">
        <f aca="true" t="shared" si="156" ref="AN115:AR115">SUM(AN116:AN117)/2</f>
        <v>1.5</v>
      </c>
      <c r="AO115" s="281"/>
      <c r="AP115" s="317">
        <f t="shared" si="156"/>
        <v>3</v>
      </c>
      <c r="AQ115" s="344"/>
      <c r="AR115" s="317">
        <f t="shared" si="156"/>
        <v>3</v>
      </c>
      <c r="AS115" s="281"/>
      <c r="AT115" s="317">
        <f aca="true" t="shared" si="157" ref="AT115:AX115">SUM(AT116:AT117)/2</f>
        <v>3</v>
      </c>
      <c r="AU115" s="281"/>
      <c r="AV115" s="317">
        <f t="shared" si="157"/>
        <v>3.5</v>
      </c>
      <c r="AW115" s="281"/>
      <c r="AX115" s="317">
        <f t="shared" si="157"/>
        <v>0</v>
      </c>
      <c r="AY115" s="281"/>
      <c r="AZ115" s="317">
        <f aca="true" t="shared" si="158" ref="AZ115:BD115">SUM(AZ116:AZ117)/2</f>
        <v>1</v>
      </c>
      <c r="BA115" s="281"/>
      <c r="BB115" s="317">
        <f t="shared" si="158"/>
        <v>1.1</v>
      </c>
      <c r="BC115" s="281"/>
      <c r="BD115" s="317">
        <f t="shared" si="158"/>
        <v>2</v>
      </c>
      <c r="BE115" s="316"/>
      <c r="BF115" s="317">
        <f>SUM(BF116:BF117)/2</f>
        <v>1.5</v>
      </c>
      <c r="BG115" s="281"/>
      <c r="BH115" s="281"/>
      <c r="BI115" s="267">
        <f t="shared" si="146"/>
        <v>87.08184615384616</v>
      </c>
      <c r="BJ115" s="281" t="s">
        <v>82</v>
      </c>
    </row>
    <row r="116" spans="1:62" s="8" customFormat="1" ht="29.25" customHeight="1">
      <c r="A116" s="122"/>
      <c r="B116" s="319" t="s">
        <v>456</v>
      </c>
      <c r="C116" s="320">
        <v>0.986</v>
      </c>
      <c r="D116" s="100">
        <f aca="true" t="shared" si="159" ref="D116:D121">4-(1-C116)*100*0.2</f>
        <v>3.7199999999999998</v>
      </c>
      <c r="E116" s="321">
        <v>3.4</v>
      </c>
      <c r="F116" s="54">
        <f t="shared" si="148"/>
        <v>1.3076923076923077</v>
      </c>
      <c r="G116" s="320">
        <v>0.071</v>
      </c>
      <c r="H116" s="58">
        <f>G116/0.08*2</f>
        <v>1.775</v>
      </c>
      <c r="I116" s="275">
        <v>0</v>
      </c>
      <c r="J116" s="275">
        <v>2</v>
      </c>
      <c r="K116" s="275" t="s">
        <v>58</v>
      </c>
      <c r="L116" s="275">
        <v>1</v>
      </c>
      <c r="M116" s="275" t="s">
        <v>58</v>
      </c>
      <c r="N116" s="275">
        <v>1</v>
      </c>
      <c r="O116" s="345">
        <v>1</v>
      </c>
      <c r="P116" s="346">
        <v>3</v>
      </c>
      <c r="Q116" s="345">
        <v>0.9817</v>
      </c>
      <c r="R116" s="275">
        <v>3</v>
      </c>
      <c r="S116" s="345">
        <v>1</v>
      </c>
      <c r="T116" s="275">
        <v>10</v>
      </c>
      <c r="U116" s="228">
        <v>1</v>
      </c>
      <c r="V116" s="364">
        <v>5</v>
      </c>
      <c r="W116" s="320">
        <v>1</v>
      </c>
      <c r="X116" s="364">
        <v>5</v>
      </c>
      <c r="Y116" s="97">
        <v>0.00293</v>
      </c>
      <c r="Z116" s="299">
        <v>3.7</v>
      </c>
      <c r="AA116" s="275" t="s">
        <v>59</v>
      </c>
      <c r="AB116" s="275">
        <v>2</v>
      </c>
      <c r="AC116" s="197">
        <v>1</v>
      </c>
      <c r="AD116" s="275">
        <v>2</v>
      </c>
      <c r="AE116" s="197">
        <v>1</v>
      </c>
      <c r="AF116" s="275">
        <v>2</v>
      </c>
      <c r="AG116" s="330">
        <v>1</v>
      </c>
      <c r="AH116" s="299">
        <v>10</v>
      </c>
      <c r="AI116" s="320">
        <v>1</v>
      </c>
      <c r="AJ116" s="364">
        <v>8</v>
      </c>
      <c r="AK116" s="345">
        <v>1</v>
      </c>
      <c r="AL116" s="364">
        <v>6</v>
      </c>
      <c r="AM116" s="275" t="s">
        <v>199</v>
      </c>
      <c r="AN116" s="275">
        <v>3</v>
      </c>
      <c r="AO116" s="275" t="s">
        <v>245</v>
      </c>
      <c r="AP116" s="275">
        <v>2</v>
      </c>
      <c r="AQ116" s="345">
        <v>1</v>
      </c>
      <c r="AR116" s="346">
        <v>3</v>
      </c>
      <c r="AS116" s="275" t="s">
        <v>457</v>
      </c>
      <c r="AT116" s="275">
        <v>3</v>
      </c>
      <c r="AU116" s="275" t="s">
        <v>86</v>
      </c>
      <c r="AV116" s="275">
        <v>3.5</v>
      </c>
      <c r="AW116" s="299" t="s">
        <v>69</v>
      </c>
      <c r="AX116" s="299">
        <v>0</v>
      </c>
      <c r="AY116" s="275" t="s">
        <v>58</v>
      </c>
      <c r="AZ116" s="275">
        <v>1</v>
      </c>
      <c r="BA116" s="275" t="s">
        <v>389</v>
      </c>
      <c r="BB116" s="275">
        <v>1</v>
      </c>
      <c r="BC116" s="275" t="s">
        <v>58</v>
      </c>
      <c r="BD116" s="275">
        <v>2</v>
      </c>
      <c r="BE116" s="320" t="s">
        <v>66</v>
      </c>
      <c r="BF116" s="275"/>
      <c r="BG116" s="275" t="s">
        <v>66</v>
      </c>
      <c r="BH116" s="275"/>
      <c r="BI116" s="326">
        <f t="shared" si="146"/>
        <v>89.00269230769231</v>
      </c>
      <c r="BJ116" s="299" t="s">
        <v>82</v>
      </c>
    </row>
    <row r="117" spans="1:62" s="8" customFormat="1" ht="29.25" customHeight="1">
      <c r="A117" s="281"/>
      <c r="B117" s="281" t="s">
        <v>458</v>
      </c>
      <c r="C117" s="110">
        <v>1</v>
      </c>
      <c r="D117" s="111">
        <v>4</v>
      </c>
      <c r="E117" s="322">
        <v>2.73</v>
      </c>
      <c r="F117" s="49">
        <f t="shared" si="148"/>
        <v>1.05</v>
      </c>
      <c r="G117" s="110">
        <v>0.028999999999999998</v>
      </c>
      <c r="H117" s="62">
        <f>G117/0.08*2</f>
        <v>0.725</v>
      </c>
      <c r="I117" s="109">
        <v>0</v>
      </c>
      <c r="J117" s="109">
        <v>2</v>
      </c>
      <c r="K117" s="109" t="s">
        <v>69</v>
      </c>
      <c r="L117" s="109">
        <v>0</v>
      </c>
      <c r="M117" s="109" t="s">
        <v>69</v>
      </c>
      <c r="N117" s="109">
        <v>0</v>
      </c>
      <c r="O117" s="168">
        <v>1</v>
      </c>
      <c r="P117" s="111">
        <v>3</v>
      </c>
      <c r="Q117" s="168">
        <v>0.8</v>
      </c>
      <c r="R117" s="109">
        <v>3</v>
      </c>
      <c r="S117" s="168">
        <v>1</v>
      </c>
      <c r="T117" s="109">
        <v>10</v>
      </c>
      <c r="U117" s="168">
        <v>0.9443</v>
      </c>
      <c r="V117" s="50">
        <f t="shared" si="149"/>
        <v>3.8860000000000006</v>
      </c>
      <c r="W117" s="110">
        <v>0.76</v>
      </c>
      <c r="X117" s="112">
        <v>3.8</v>
      </c>
      <c r="Y117" s="112">
        <v>0</v>
      </c>
      <c r="Z117" s="109">
        <v>4</v>
      </c>
      <c r="AA117" s="109" t="s">
        <v>336</v>
      </c>
      <c r="AB117" s="109">
        <v>1</v>
      </c>
      <c r="AC117" s="110">
        <v>1</v>
      </c>
      <c r="AD117" s="109">
        <v>2</v>
      </c>
      <c r="AE117" s="110">
        <v>1</v>
      </c>
      <c r="AF117" s="109">
        <v>2</v>
      </c>
      <c r="AG117" s="168">
        <v>1</v>
      </c>
      <c r="AH117" s="109">
        <v>10</v>
      </c>
      <c r="AI117" s="110">
        <v>1</v>
      </c>
      <c r="AJ117" s="112">
        <v>8</v>
      </c>
      <c r="AK117" s="168">
        <v>1</v>
      </c>
      <c r="AL117" s="112">
        <v>6</v>
      </c>
      <c r="AM117" s="109" t="s">
        <v>84</v>
      </c>
      <c r="AN117" s="109">
        <v>0</v>
      </c>
      <c r="AO117" s="109" t="s">
        <v>61</v>
      </c>
      <c r="AP117" s="109">
        <v>4</v>
      </c>
      <c r="AQ117" s="168">
        <v>1</v>
      </c>
      <c r="AR117" s="111">
        <v>3</v>
      </c>
      <c r="AS117" s="109" t="s">
        <v>360</v>
      </c>
      <c r="AT117" s="109">
        <v>3</v>
      </c>
      <c r="AU117" s="109" t="s">
        <v>86</v>
      </c>
      <c r="AV117" s="109">
        <v>3.5</v>
      </c>
      <c r="AW117" s="109" t="s">
        <v>459</v>
      </c>
      <c r="AX117" s="109">
        <v>0</v>
      </c>
      <c r="AY117" s="109" t="s">
        <v>460</v>
      </c>
      <c r="AZ117" s="109">
        <v>1</v>
      </c>
      <c r="BA117" s="109" t="s">
        <v>461</v>
      </c>
      <c r="BB117" s="109">
        <v>1.2</v>
      </c>
      <c r="BC117" s="109" t="s">
        <v>58</v>
      </c>
      <c r="BD117" s="109">
        <v>2</v>
      </c>
      <c r="BE117" s="110">
        <v>1</v>
      </c>
      <c r="BF117" s="109">
        <v>3</v>
      </c>
      <c r="BG117" s="109" t="s">
        <v>66</v>
      </c>
      <c r="BH117" s="109"/>
      <c r="BI117" s="400">
        <f t="shared" si="146"/>
        <v>85.161</v>
      </c>
      <c r="BJ117" s="259" t="s">
        <v>82</v>
      </c>
    </row>
    <row r="118" spans="1:62" s="8" customFormat="1" ht="29.25" customHeight="1">
      <c r="A118" s="281">
        <v>20</v>
      </c>
      <c r="B118" s="308" t="s">
        <v>462</v>
      </c>
      <c r="C118" s="316"/>
      <c r="D118" s="317">
        <f aca="true" t="shared" si="160" ref="D118:H118">SUM(D119:D123)/5</f>
        <v>3.924000000000001</v>
      </c>
      <c r="E118" s="318"/>
      <c r="F118" s="317">
        <f t="shared" si="160"/>
        <v>2</v>
      </c>
      <c r="G118" s="316"/>
      <c r="H118" s="317">
        <f t="shared" si="160"/>
        <v>2</v>
      </c>
      <c r="I118" s="281"/>
      <c r="J118" s="317">
        <f aca="true" t="shared" si="161" ref="J118:N118">SUM(J119:J123)/5</f>
        <v>2</v>
      </c>
      <c r="K118" s="281"/>
      <c r="L118" s="317">
        <f t="shared" si="161"/>
        <v>0.8</v>
      </c>
      <c r="M118" s="281"/>
      <c r="N118" s="317">
        <f t="shared" si="161"/>
        <v>0.8</v>
      </c>
      <c r="O118" s="344"/>
      <c r="P118" s="317">
        <f aca="true" t="shared" si="162" ref="P118:T118">SUM(P119:P123)/5</f>
        <v>3</v>
      </c>
      <c r="Q118" s="344"/>
      <c r="R118" s="317">
        <f t="shared" si="162"/>
        <v>2.684</v>
      </c>
      <c r="S118" s="344"/>
      <c r="T118" s="317">
        <f t="shared" si="162"/>
        <v>10</v>
      </c>
      <c r="U118" s="344"/>
      <c r="V118" s="318">
        <f aca="true" t="shared" si="163" ref="V118:Z118">SUM(V119:V123)/5</f>
        <v>2</v>
      </c>
      <c r="W118" s="316"/>
      <c r="X118" s="317">
        <f t="shared" si="163"/>
        <v>2.43</v>
      </c>
      <c r="Y118" s="318"/>
      <c r="Z118" s="317">
        <f t="shared" si="163"/>
        <v>4</v>
      </c>
      <c r="AA118" s="281"/>
      <c r="AB118" s="317">
        <f aca="true" t="shared" si="164" ref="AB118:AF118">SUM(AB119:AB123)/5</f>
        <v>1.2</v>
      </c>
      <c r="AC118" s="316"/>
      <c r="AD118" s="317">
        <f t="shared" si="164"/>
        <v>2</v>
      </c>
      <c r="AE118" s="316"/>
      <c r="AF118" s="317">
        <f t="shared" si="164"/>
        <v>1.6</v>
      </c>
      <c r="AG118" s="344"/>
      <c r="AH118" s="317">
        <f aca="true" t="shared" si="165" ref="AH118:AL118">SUM(AH119:AH123)/5</f>
        <v>7.94</v>
      </c>
      <c r="AI118" s="316"/>
      <c r="AJ118" s="317">
        <f t="shared" si="165"/>
        <v>8</v>
      </c>
      <c r="AK118" s="344"/>
      <c r="AL118" s="317">
        <f t="shared" si="165"/>
        <v>5.556</v>
      </c>
      <c r="AM118" s="281"/>
      <c r="AN118" s="317">
        <f aca="true" t="shared" si="166" ref="AN118:AR118">SUM(AN119:AN123)/5</f>
        <v>2.4</v>
      </c>
      <c r="AO118" s="281"/>
      <c r="AP118" s="317">
        <f t="shared" si="166"/>
        <v>1.6</v>
      </c>
      <c r="AQ118" s="344"/>
      <c r="AR118" s="317">
        <f t="shared" si="166"/>
        <v>3</v>
      </c>
      <c r="AS118" s="281"/>
      <c r="AT118" s="317">
        <f aca="true" t="shared" si="167" ref="AT118:AX118">SUM(AT119:AT123)/5</f>
        <v>3</v>
      </c>
      <c r="AU118" s="281"/>
      <c r="AV118" s="317">
        <f t="shared" si="167"/>
        <v>3.4</v>
      </c>
      <c r="AW118" s="281"/>
      <c r="AX118" s="317">
        <f t="shared" si="167"/>
        <v>1.6</v>
      </c>
      <c r="AY118" s="281"/>
      <c r="AZ118" s="317">
        <f aca="true" t="shared" si="168" ref="AZ118:BD118">SUM(AZ119:AZ123)/5</f>
        <v>1</v>
      </c>
      <c r="BA118" s="281"/>
      <c r="BB118" s="317">
        <f t="shared" si="168"/>
        <v>1</v>
      </c>
      <c r="BC118" s="281"/>
      <c r="BD118" s="317">
        <f t="shared" si="168"/>
        <v>0.8</v>
      </c>
      <c r="BE118" s="316"/>
      <c r="BF118" s="317">
        <f>SUM(BF119:BF123)/5</f>
        <v>0.514</v>
      </c>
      <c r="BG118" s="281"/>
      <c r="BH118" s="281"/>
      <c r="BI118" s="267">
        <f t="shared" si="146"/>
        <v>80.24799999999999</v>
      </c>
      <c r="BJ118" s="408" t="s">
        <v>82</v>
      </c>
    </row>
    <row r="119" spans="1:62" s="8" customFormat="1" ht="29.25" customHeight="1">
      <c r="A119" s="122"/>
      <c r="B119" s="94" t="s">
        <v>463</v>
      </c>
      <c r="C119" s="197">
        <v>0.992</v>
      </c>
      <c r="D119" s="288">
        <f t="shared" si="159"/>
        <v>3.84</v>
      </c>
      <c r="E119" s="198">
        <v>8.2</v>
      </c>
      <c r="F119" s="162">
        <v>2</v>
      </c>
      <c r="G119" s="124">
        <v>0.12</v>
      </c>
      <c r="H119" s="126">
        <v>2</v>
      </c>
      <c r="I119" s="94">
        <v>0</v>
      </c>
      <c r="J119" s="94">
        <v>2</v>
      </c>
      <c r="K119" s="94" t="s">
        <v>58</v>
      </c>
      <c r="L119" s="94">
        <v>1</v>
      </c>
      <c r="M119" s="94" t="s">
        <v>58</v>
      </c>
      <c r="N119" s="94">
        <v>1</v>
      </c>
      <c r="O119" s="161">
        <v>1</v>
      </c>
      <c r="P119" s="162">
        <v>3</v>
      </c>
      <c r="Q119" s="161">
        <v>0.964</v>
      </c>
      <c r="R119" s="94">
        <v>2.9</v>
      </c>
      <c r="S119" s="161">
        <v>1</v>
      </c>
      <c r="T119" s="94">
        <v>10</v>
      </c>
      <c r="U119" s="161">
        <v>1</v>
      </c>
      <c r="V119" s="198">
        <v>5</v>
      </c>
      <c r="W119" s="197">
        <v>1</v>
      </c>
      <c r="X119" s="198">
        <v>5</v>
      </c>
      <c r="Y119" s="198">
        <v>0</v>
      </c>
      <c r="Z119" s="94">
        <v>4</v>
      </c>
      <c r="AA119" s="275" t="s">
        <v>59</v>
      </c>
      <c r="AB119" s="94">
        <v>2</v>
      </c>
      <c r="AC119" s="197">
        <v>1</v>
      </c>
      <c r="AD119" s="94">
        <v>2</v>
      </c>
      <c r="AE119" s="197">
        <v>1</v>
      </c>
      <c r="AF119" s="94">
        <v>2</v>
      </c>
      <c r="AG119" s="161">
        <v>1</v>
      </c>
      <c r="AH119" s="94">
        <v>10</v>
      </c>
      <c r="AI119" s="197">
        <v>1</v>
      </c>
      <c r="AJ119" s="198">
        <v>8</v>
      </c>
      <c r="AK119" s="161">
        <v>1</v>
      </c>
      <c r="AL119" s="198">
        <v>6</v>
      </c>
      <c r="AM119" s="94" t="s">
        <v>199</v>
      </c>
      <c r="AN119" s="94">
        <v>3</v>
      </c>
      <c r="AO119" s="156" t="s">
        <v>61</v>
      </c>
      <c r="AP119" s="94">
        <v>4</v>
      </c>
      <c r="AQ119" s="161">
        <v>1</v>
      </c>
      <c r="AR119" s="162">
        <v>3</v>
      </c>
      <c r="AS119" s="277" t="s">
        <v>360</v>
      </c>
      <c r="AT119" s="94">
        <v>3</v>
      </c>
      <c r="AU119" s="94" t="s">
        <v>58</v>
      </c>
      <c r="AV119" s="94">
        <v>4</v>
      </c>
      <c r="AW119" s="94" t="s">
        <v>464</v>
      </c>
      <c r="AX119" s="94">
        <v>2</v>
      </c>
      <c r="AY119" s="94" t="s">
        <v>137</v>
      </c>
      <c r="AZ119" s="94">
        <v>1</v>
      </c>
      <c r="BA119" s="94" t="s">
        <v>137</v>
      </c>
      <c r="BB119" s="94">
        <v>1</v>
      </c>
      <c r="BC119" s="94" t="s">
        <v>69</v>
      </c>
      <c r="BD119" s="94">
        <v>0</v>
      </c>
      <c r="BE119" s="197" t="s">
        <v>66</v>
      </c>
      <c r="BF119" s="94"/>
      <c r="BG119" s="94" t="s">
        <v>66</v>
      </c>
      <c r="BH119" s="94"/>
      <c r="BI119" s="54">
        <f t="shared" si="146"/>
        <v>92.74</v>
      </c>
      <c r="BJ119" s="94" t="s">
        <v>67</v>
      </c>
    </row>
    <row r="120" spans="1:62" s="8" customFormat="1" ht="29.25" customHeight="1">
      <c r="A120" s="122"/>
      <c r="B120" s="98" t="s">
        <v>465</v>
      </c>
      <c r="C120" s="99">
        <v>1</v>
      </c>
      <c r="D120" s="100">
        <v>4</v>
      </c>
      <c r="E120" s="104">
        <v>6.69</v>
      </c>
      <c r="F120" s="103">
        <v>2</v>
      </c>
      <c r="G120" s="132">
        <v>0.11199999999999999</v>
      </c>
      <c r="H120" s="133">
        <v>2</v>
      </c>
      <c r="I120" s="98">
        <v>0</v>
      </c>
      <c r="J120" s="98">
        <v>2</v>
      </c>
      <c r="K120" s="98" t="s">
        <v>58</v>
      </c>
      <c r="L120" s="98">
        <v>1</v>
      </c>
      <c r="M120" s="98" t="s">
        <v>58</v>
      </c>
      <c r="N120" s="98">
        <v>1</v>
      </c>
      <c r="O120" s="163">
        <v>1</v>
      </c>
      <c r="P120" s="100">
        <v>3</v>
      </c>
      <c r="Q120" s="163">
        <v>0.65</v>
      </c>
      <c r="R120" s="98">
        <f>Q120/0.75*3</f>
        <v>2.6</v>
      </c>
      <c r="S120" s="163">
        <v>1</v>
      </c>
      <c r="T120" s="98">
        <v>10</v>
      </c>
      <c r="U120" s="163">
        <v>0.5</v>
      </c>
      <c r="V120" s="59">
        <v>0</v>
      </c>
      <c r="W120" s="99">
        <v>0.3571</v>
      </c>
      <c r="X120" s="101">
        <v>1.8</v>
      </c>
      <c r="Y120" s="101">
        <v>0</v>
      </c>
      <c r="Z120" s="98">
        <v>4</v>
      </c>
      <c r="AA120" s="275" t="s">
        <v>59</v>
      </c>
      <c r="AB120" s="98">
        <v>2</v>
      </c>
      <c r="AC120" s="99">
        <v>1</v>
      </c>
      <c r="AD120" s="98">
        <v>2</v>
      </c>
      <c r="AE120" s="371">
        <v>0</v>
      </c>
      <c r="AF120" s="98">
        <v>0</v>
      </c>
      <c r="AG120" s="163">
        <v>0.6</v>
      </c>
      <c r="AH120" s="98">
        <v>6</v>
      </c>
      <c r="AI120" s="99">
        <v>1</v>
      </c>
      <c r="AJ120" s="101">
        <v>8</v>
      </c>
      <c r="AK120" s="163">
        <v>0.75</v>
      </c>
      <c r="AL120" s="101">
        <v>4.5</v>
      </c>
      <c r="AM120" s="98" t="s">
        <v>199</v>
      </c>
      <c r="AN120" s="98">
        <v>3</v>
      </c>
      <c r="AO120" s="156" t="s">
        <v>61</v>
      </c>
      <c r="AP120" s="98">
        <v>4</v>
      </c>
      <c r="AQ120" s="163">
        <v>1</v>
      </c>
      <c r="AR120" s="100">
        <v>3</v>
      </c>
      <c r="AS120" s="98" t="s">
        <v>360</v>
      </c>
      <c r="AT120" s="98">
        <v>3</v>
      </c>
      <c r="AU120" s="98" t="s">
        <v>58</v>
      </c>
      <c r="AV120" s="98">
        <v>4</v>
      </c>
      <c r="AW120" s="98" t="s">
        <v>84</v>
      </c>
      <c r="AX120" s="98">
        <v>0</v>
      </c>
      <c r="AY120" s="98" t="s">
        <v>137</v>
      </c>
      <c r="AZ120" s="98">
        <v>1</v>
      </c>
      <c r="BA120" s="98" t="s">
        <v>137</v>
      </c>
      <c r="BB120" s="98">
        <v>1</v>
      </c>
      <c r="BC120" s="98" t="s">
        <v>58</v>
      </c>
      <c r="BD120" s="98">
        <v>2</v>
      </c>
      <c r="BE120" s="197" t="s">
        <v>66</v>
      </c>
      <c r="BF120" s="94"/>
      <c r="BG120" s="94" t="s">
        <v>66</v>
      </c>
      <c r="BH120" s="94"/>
      <c r="BI120" s="58">
        <f t="shared" si="146"/>
        <v>76.9</v>
      </c>
      <c r="BJ120" s="98" t="s">
        <v>148</v>
      </c>
    </row>
    <row r="121" spans="1:62" s="8" customFormat="1" ht="29.25" customHeight="1">
      <c r="A121" s="122"/>
      <c r="B121" s="98" t="s">
        <v>466</v>
      </c>
      <c r="C121" s="99">
        <v>0.99</v>
      </c>
      <c r="D121" s="100">
        <f t="shared" si="159"/>
        <v>3.8</v>
      </c>
      <c r="E121" s="101">
        <v>8.06</v>
      </c>
      <c r="F121" s="100">
        <v>2</v>
      </c>
      <c r="G121" s="128">
        <v>0.092</v>
      </c>
      <c r="H121" s="130">
        <v>2</v>
      </c>
      <c r="I121" s="98">
        <v>0</v>
      </c>
      <c r="J121" s="98">
        <v>2</v>
      </c>
      <c r="K121" s="98" t="s">
        <v>58</v>
      </c>
      <c r="L121" s="98">
        <v>1</v>
      </c>
      <c r="M121" s="98" t="s">
        <v>58</v>
      </c>
      <c r="N121" s="98">
        <v>1</v>
      </c>
      <c r="O121" s="163">
        <v>1</v>
      </c>
      <c r="P121" s="100">
        <v>3</v>
      </c>
      <c r="Q121" s="163">
        <v>0.63</v>
      </c>
      <c r="R121" s="98">
        <f>Q121/0.75*3</f>
        <v>2.52</v>
      </c>
      <c r="S121" s="163">
        <v>1</v>
      </c>
      <c r="T121" s="98">
        <v>10</v>
      </c>
      <c r="U121" s="163">
        <v>0</v>
      </c>
      <c r="V121" s="101">
        <v>0</v>
      </c>
      <c r="W121" s="99">
        <v>0.34</v>
      </c>
      <c r="X121" s="101">
        <v>1.7</v>
      </c>
      <c r="Y121" s="101">
        <v>0</v>
      </c>
      <c r="Z121" s="98">
        <v>4</v>
      </c>
      <c r="AA121" s="98" t="s">
        <v>84</v>
      </c>
      <c r="AB121" s="98">
        <v>0</v>
      </c>
      <c r="AC121" s="99">
        <v>1</v>
      </c>
      <c r="AD121" s="98">
        <v>2</v>
      </c>
      <c r="AE121" s="99">
        <v>1</v>
      </c>
      <c r="AF121" s="98">
        <v>2</v>
      </c>
      <c r="AG121" s="163">
        <v>0.37</v>
      </c>
      <c r="AH121" s="98">
        <v>3.7</v>
      </c>
      <c r="AI121" s="99">
        <v>1</v>
      </c>
      <c r="AJ121" s="101">
        <v>8</v>
      </c>
      <c r="AK121" s="163">
        <v>0.88</v>
      </c>
      <c r="AL121" s="101">
        <v>5.28</v>
      </c>
      <c r="AM121" s="98" t="s">
        <v>199</v>
      </c>
      <c r="AN121" s="98">
        <v>3</v>
      </c>
      <c r="AO121" s="98" t="s">
        <v>84</v>
      </c>
      <c r="AP121" s="98">
        <v>0</v>
      </c>
      <c r="AQ121" s="163">
        <v>1</v>
      </c>
      <c r="AR121" s="100">
        <v>3</v>
      </c>
      <c r="AS121" s="98" t="s">
        <v>360</v>
      </c>
      <c r="AT121" s="98">
        <v>3</v>
      </c>
      <c r="AU121" s="98" t="s">
        <v>215</v>
      </c>
      <c r="AV121" s="98">
        <v>3.5</v>
      </c>
      <c r="AW121" s="98" t="s">
        <v>464</v>
      </c>
      <c r="AX121" s="98">
        <v>2</v>
      </c>
      <c r="AY121" s="98" t="s">
        <v>137</v>
      </c>
      <c r="AZ121" s="98">
        <v>1</v>
      </c>
      <c r="BA121" s="98" t="s">
        <v>137</v>
      </c>
      <c r="BB121" s="98">
        <v>1</v>
      </c>
      <c r="BC121" s="98" t="s">
        <v>58</v>
      </c>
      <c r="BD121" s="98">
        <v>2</v>
      </c>
      <c r="BE121" s="99">
        <v>0.010700000000000001</v>
      </c>
      <c r="BF121" s="98">
        <v>1.1</v>
      </c>
      <c r="BG121" s="94" t="s">
        <v>66</v>
      </c>
      <c r="BH121" s="94"/>
      <c r="BI121" s="58">
        <f t="shared" si="146"/>
        <v>73.6</v>
      </c>
      <c r="BJ121" s="98" t="s">
        <v>148</v>
      </c>
    </row>
    <row r="122" spans="1:62" s="8" customFormat="1" ht="29.25" customHeight="1">
      <c r="A122" s="122"/>
      <c r="B122" s="98" t="s">
        <v>467</v>
      </c>
      <c r="C122" s="99">
        <v>1</v>
      </c>
      <c r="D122" s="100">
        <v>4</v>
      </c>
      <c r="E122" s="104">
        <v>5.7</v>
      </c>
      <c r="F122" s="100">
        <v>2</v>
      </c>
      <c r="G122" s="99">
        <v>0.11599999999999999</v>
      </c>
      <c r="H122" s="100">
        <v>2</v>
      </c>
      <c r="I122" s="334">
        <v>0</v>
      </c>
      <c r="J122" s="98">
        <v>2</v>
      </c>
      <c r="K122" s="98" t="s">
        <v>58</v>
      </c>
      <c r="L122" s="98">
        <v>1</v>
      </c>
      <c r="M122" s="98" t="s">
        <v>58</v>
      </c>
      <c r="N122" s="98">
        <v>1</v>
      </c>
      <c r="O122" s="163">
        <v>1</v>
      </c>
      <c r="P122" s="100">
        <v>3</v>
      </c>
      <c r="Q122" s="175">
        <v>0.8</v>
      </c>
      <c r="R122" s="127">
        <v>2.4</v>
      </c>
      <c r="S122" s="163">
        <v>1</v>
      </c>
      <c r="T122" s="98">
        <v>10</v>
      </c>
      <c r="U122" s="163">
        <v>1</v>
      </c>
      <c r="V122" s="101">
        <v>5</v>
      </c>
      <c r="W122" s="99">
        <v>0.315</v>
      </c>
      <c r="X122" s="101">
        <v>1.5</v>
      </c>
      <c r="Y122" s="101">
        <v>0</v>
      </c>
      <c r="Z122" s="98">
        <v>4</v>
      </c>
      <c r="AA122" s="98" t="s">
        <v>84</v>
      </c>
      <c r="AB122" s="98">
        <v>0</v>
      </c>
      <c r="AC122" s="99">
        <v>1</v>
      </c>
      <c r="AD122" s="98">
        <v>2</v>
      </c>
      <c r="AE122" s="99">
        <v>1</v>
      </c>
      <c r="AF122" s="98">
        <v>2</v>
      </c>
      <c r="AG122" s="163">
        <v>1</v>
      </c>
      <c r="AH122" s="98">
        <v>10</v>
      </c>
      <c r="AI122" s="99">
        <v>1</v>
      </c>
      <c r="AJ122" s="101">
        <v>8</v>
      </c>
      <c r="AK122" s="163">
        <v>1</v>
      </c>
      <c r="AL122" s="101">
        <v>6</v>
      </c>
      <c r="AM122" s="98" t="s">
        <v>199</v>
      </c>
      <c r="AN122" s="98">
        <v>3</v>
      </c>
      <c r="AO122" s="98" t="s">
        <v>84</v>
      </c>
      <c r="AP122" s="98">
        <v>0</v>
      </c>
      <c r="AQ122" s="163">
        <v>1</v>
      </c>
      <c r="AR122" s="100">
        <v>3</v>
      </c>
      <c r="AS122" s="98" t="s">
        <v>360</v>
      </c>
      <c r="AT122" s="98">
        <v>3</v>
      </c>
      <c r="AU122" s="98" t="s">
        <v>215</v>
      </c>
      <c r="AV122" s="98">
        <v>3.5</v>
      </c>
      <c r="AW122" s="98" t="s">
        <v>464</v>
      </c>
      <c r="AX122" s="98">
        <v>2</v>
      </c>
      <c r="AY122" s="98" t="s">
        <v>137</v>
      </c>
      <c r="AZ122" s="98">
        <v>1</v>
      </c>
      <c r="BA122" s="98" t="s">
        <v>137</v>
      </c>
      <c r="BB122" s="98">
        <v>1</v>
      </c>
      <c r="BC122" s="98" t="s">
        <v>69</v>
      </c>
      <c r="BD122" s="98">
        <v>0</v>
      </c>
      <c r="BE122" s="99">
        <v>0.006999999999999999</v>
      </c>
      <c r="BF122" s="98">
        <v>0.7</v>
      </c>
      <c r="BG122" s="94" t="s">
        <v>66</v>
      </c>
      <c r="BH122" s="94"/>
      <c r="BI122" s="58">
        <f t="shared" si="146"/>
        <v>83.10000000000001</v>
      </c>
      <c r="BJ122" s="98" t="s">
        <v>82</v>
      </c>
    </row>
    <row r="123" spans="1:62" s="8" customFormat="1" ht="29.25" customHeight="1">
      <c r="A123" s="281"/>
      <c r="B123" s="109" t="s">
        <v>468</v>
      </c>
      <c r="C123" s="110">
        <v>0.9990000000000001</v>
      </c>
      <c r="D123" s="111">
        <f aca="true" t="shared" si="169" ref="D123:D126">4-(1-C123)*100*0.2</f>
        <v>3.980000000000002</v>
      </c>
      <c r="E123" s="112">
        <v>5.27</v>
      </c>
      <c r="F123" s="111">
        <v>2</v>
      </c>
      <c r="G123" s="110">
        <v>0.1176</v>
      </c>
      <c r="H123" s="111">
        <v>2</v>
      </c>
      <c r="I123" s="109">
        <v>0</v>
      </c>
      <c r="J123" s="109">
        <v>2</v>
      </c>
      <c r="K123" s="109" t="s">
        <v>69</v>
      </c>
      <c r="L123" s="109">
        <v>0</v>
      </c>
      <c r="M123" s="109" t="s">
        <v>69</v>
      </c>
      <c r="N123" s="109">
        <v>0</v>
      </c>
      <c r="O123" s="168">
        <v>0.9990000000000001</v>
      </c>
      <c r="P123" s="111">
        <v>3</v>
      </c>
      <c r="Q123" s="168">
        <v>0.7559999999999999</v>
      </c>
      <c r="R123" s="109">
        <v>3</v>
      </c>
      <c r="S123" s="168">
        <v>1</v>
      </c>
      <c r="T123" s="109">
        <v>10</v>
      </c>
      <c r="U123" s="168">
        <v>0.479</v>
      </c>
      <c r="V123" s="112">
        <v>0</v>
      </c>
      <c r="W123" s="110">
        <v>0.473</v>
      </c>
      <c r="X123" s="112">
        <v>2.15</v>
      </c>
      <c r="Y123" s="112">
        <v>0</v>
      </c>
      <c r="Z123" s="109">
        <v>4</v>
      </c>
      <c r="AA123" s="372" t="s">
        <v>59</v>
      </c>
      <c r="AB123" s="109">
        <v>2</v>
      </c>
      <c r="AC123" s="110">
        <v>1</v>
      </c>
      <c r="AD123" s="109">
        <v>2</v>
      </c>
      <c r="AE123" s="110">
        <v>1</v>
      </c>
      <c r="AF123" s="109">
        <v>2</v>
      </c>
      <c r="AG123" s="168">
        <v>1</v>
      </c>
      <c r="AH123" s="109">
        <v>10</v>
      </c>
      <c r="AI123" s="110">
        <v>1</v>
      </c>
      <c r="AJ123" s="112">
        <v>8</v>
      </c>
      <c r="AK123" s="168">
        <v>1</v>
      </c>
      <c r="AL123" s="112">
        <v>6</v>
      </c>
      <c r="AM123" s="109" t="s">
        <v>84</v>
      </c>
      <c r="AN123" s="109">
        <v>0</v>
      </c>
      <c r="AO123" s="109" t="s">
        <v>84</v>
      </c>
      <c r="AP123" s="109">
        <v>0</v>
      </c>
      <c r="AQ123" s="168">
        <v>1</v>
      </c>
      <c r="AR123" s="111">
        <v>3</v>
      </c>
      <c r="AS123" s="109" t="s">
        <v>360</v>
      </c>
      <c r="AT123" s="109">
        <v>3</v>
      </c>
      <c r="AU123" s="109" t="s">
        <v>264</v>
      </c>
      <c r="AV123" s="109">
        <v>2</v>
      </c>
      <c r="AW123" s="109" t="s">
        <v>464</v>
      </c>
      <c r="AX123" s="109">
        <v>2</v>
      </c>
      <c r="AY123" s="109" t="s">
        <v>137</v>
      </c>
      <c r="AZ123" s="109">
        <v>1</v>
      </c>
      <c r="BA123" s="109" t="s">
        <v>137</v>
      </c>
      <c r="BB123" s="109">
        <v>1</v>
      </c>
      <c r="BC123" s="109" t="s">
        <v>69</v>
      </c>
      <c r="BD123" s="109">
        <v>0</v>
      </c>
      <c r="BE123" s="110">
        <v>0.0077</v>
      </c>
      <c r="BF123" s="109">
        <v>0.77</v>
      </c>
      <c r="BG123" s="109" t="s">
        <v>66</v>
      </c>
      <c r="BH123" s="109"/>
      <c r="BI123" s="62">
        <f t="shared" si="146"/>
        <v>74.89999999999999</v>
      </c>
      <c r="BJ123" s="109" t="s">
        <v>148</v>
      </c>
    </row>
    <row r="124" spans="1:62" s="8" customFormat="1" ht="29.25" customHeight="1">
      <c r="A124" s="281">
        <v>21</v>
      </c>
      <c r="B124" s="308" t="s">
        <v>469</v>
      </c>
      <c r="C124" s="316"/>
      <c r="D124" s="317">
        <f aca="true" t="shared" si="170" ref="D124:H124">SUM(D125:D129)/5</f>
        <v>3.5067866933336562</v>
      </c>
      <c r="E124" s="318"/>
      <c r="F124" s="317">
        <f t="shared" si="170"/>
        <v>1.7846153846153847</v>
      </c>
      <c r="G124" s="316"/>
      <c r="H124" s="317">
        <f t="shared" si="170"/>
        <v>1.9</v>
      </c>
      <c r="I124" s="281"/>
      <c r="J124" s="317">
        <f aca="true" t="shared" si="171" ref="J124:N124">SUM(J125:J129)/5</f>
        <v>2</v>
      </c>
      <c r="K124" s="281"/>
      <c r="L124" s="317">
        <f t="shared" si="171"/>
        <v>1</v>
      </c>
      <c r="M124" s="281"/>
      <c r="N124" s="317">
        <f t="shared" si="171"/>
        <v>0.8</v>
      </c>
      <c r="O124" s="344"/>
      <c r="P124" s="317">
        <f aca="true" t="shared" si="172" ref="P124:T124">SUM(P125:P129)/5</f>
        <v>2.594146585703425</v>
      </c>
      <c r="Q124" s="344"/>
      <c r="R124" s="317">
        <f t="shared" si="172"/>
        <v>3</v>
      </c>
      <c r="S124" s="344"/>
      <c r="T124" s="317">
        <f t="shared" si="172"/>
        <v>10</v>
      </c>
      <c r="U124" s="344"/>
      <c r="V124" s="318">
        <f aca="true" t="shared" si="173" ref="V124:Z124">SUM(V125:V129)/5</f>
        <v>4.244</v>
      </c>
      <c r="W124" s="316"/>
      <c r="X124" s="317">
        <f t="shared" si="173"/>
        <v>2.9835000000000003</v>
      </c>
      <c r="Y124" s="318"/>
      <c r="Z124" s="317">
        <f t="shared" si="173"/>
        <v>3.7399999999999998</v>
      </c>
      <c r="AA124" s="281"/>
      <c r="AB124" s="317">
        <f aca="true" t="shared" si="174" ref="AB124:AF124">SUM(AB125:AB129)/5</f>
        <v>1.6</v>
      </c>
      <c r="AC124" s="316"/>
      <c r="AD124" s="317">
        <f t="shared" si="174"/>
        <v>2</v>
      </c>
      <c r="AE124" s="316"/>
      <c r="AF124" s="317">
        <f t="shared" si="174"/>
        <v>2</v>
      </c>
      <c r="AG124" s="344"/>
      <c r="AH124" s="317">
        <f aca="true" t="shared" si="175" ref="AH124:AL124">SUM(AH125:AH129)/5</f>
        <v>9.940000000000001</v>
      </c>
      <c r="AI124" s="316"/>
      <c r="AJ124" s="317">
        <f t="shared" si="175"/>
        <v>8</v>
      </c>
      <c r="AK124" s="344"/>
      <c r="AL124" s="317">
        <f t="shared" si="175"/>
        <v>3.9</v>
      </c>
      <c r="AM124" s="281"/>
      <c r="AN124" s="317">
        <f aca="true" t="shared" si="176" ref="AN124:AR124">SUM(AN125:AN129)/5</f>
        <v>2.6</v>
      </c>
      <c r="AO124" s="281"/>
      <c r="AP124" s="317">
        <f t="shared" si="176"/>
        <v>3.2</v>
      </c>
      <c r="AQ124" s="344"/>
      <c r="AR124" s="317">
        <f t="shared" si="176"/>
        <v>3</v>
      </c>
      <c r="AS124" s="281"/>
      <c r="AT124" s="317">
        <f aca="true" t="shared" si="177" ref="AT124:AX124">SUM(AT125:AT129)/5</f>
        <v>3</v>
      </c>
      <c r="AU124" s="281"/>
      <c r="AV124" s="317">
        <f t="shared" si="177"/>
        <v>3.6</v>
      </c>
      <c r="AW124" s="281"/>
      <c r="AX124" s="317">
        <f t="shared" si="177"/>
        <v>0.8</v>
      </c>
      <c r="AY124" s="281"/>
      <c r="AZ124" s="317">
        <f aca="true" t="shared" si="178" ref="AZ124:BD124">SUM(AZ125:AZ129)/5</f>
        <v>0.82</v>
      </c>
      <c r="BA124" s="281"/>
      <c r="BB124" s="317">
        <f t="shared" si="178"/>
        <v>0.62</v>
      </c>
      <c r="BC124" s="281"/>
      <c r="BD124" s="317">
        <f t="shared" si="178"/>
        <v>0.8</v>
      </c>
      <c r="BE124" s="316"/>
      <c r="BF124" s="317"/>
      <c r="BG124" s="281"/>
      <c r="BH124" s="281"/>
      <c r="BI124" s="267">
        <f t="shared" si="146"/>
        <v>83.43304866365246</v>
      </c>
      <c r="BJ124" s="281" t="s">
        <v>82</v>
      </c>
    </row>
    <row r="125" spans="1:62" s="8" customFormat="1" ht="29.25" customHeight="1">
      <c r="A125" s="122"/>
      <c r="B125" s="323" t="s">
        <v>470</v>
      </c>
      <c r="C125" s="324">
        <v>0.9895995954176652</v>
      </c>
      <c r="D125" s="288">
        <f t="shared" si="169"/>
        <v>3.7919919083533036</v>
      </c>
      <c r="E125" s="325">
        <v>11</v>
      </c>
      <c r="F125" s="326">
        <v>2</v>
      </c>
      <c r="G125" s="327">
        <v>0.107</v>
      </c>
      <c r="H125" s="87">
        <v>2</v>
      </c>
      <c r="I125" s="323">
        <v>0</v>
      </c>
      <c r="J125" s="323">
        <v>2</v>
      </c>
      <c r="K125" s="323" t="s">
        <v>58</v>
      </c>
      <c r="L125" s="323">
        <v>1</v>
      </c>
      <c r="M125" s="323" t="s">
        <v>58</v>
      </c>
      <c r="N125" s="323">
        <v>1</v>
      </c>
      <c r="O125" s="347">
        <v>0.9253</v>
      </c>
      <c r="P125" s="348">
        <f aca="true" t="shared" si="179" ref="P125:P129">O125*3</f>
        <v>2.7759</v>
      </c>
      <c r="Q125" s="365">
        <v>0.9505</v>
      </c>
      <c r="R125" s="319">
        <v>3</v>
      </c>
      <c r="S125" s="366">
        <v>1</v>
      </c>
      <c r="T125" s="323">
        <v>10</v>
      </c>
      <c r="U125" s="365">
        <v>1</v>
      </c>
      <c r="V125" s="367">
        <v>5</v>
      </c>
      <c r="W125" s="368">
        <v>1</v>
      </c>
      <c r="X125" s="367">
        <v>5</v>
      </c>
      <c r="Y125" s="325">
        <v>0</v>
      </c>
      <c r="Z125" s="323">
        <v>4</v>
      </c>
      <c r="AA125" s="373" t="s">
        <v>84</v>
      </c>
      <c r="AB125" s="323">
        <v>0</v>
      </c>
      <c r="AC125" s="197">
        <v>1</v>
      </c>
      <c r="AD125" s="323">
        <v>2</v>
      </c>
      <c r="AE125" s="197">
        <v>1</v>
      </c>
      <c r="AF125" s="323">
        <v>2</v>
      </c>
      <c r="AG125" s="366">
        <v>1</v>
      </c>
      <c r="AH125" s="323">
        <v>10</v>
      </c>
      <c r="AI125" s="324">
        <v>1</v>
      </c>
      <c r="AJ125" s="325">
        <v>8</v>
      </c>
      <c r="AK125" s="366">
        <v>0.6</v>
      </c>
      <c r="AL125" s="325">
        <v>3.6</v>
      </c>
      <c r="AM125" s="373" t="s">
        <v>84</v>
      </c>
      <c r="AN125" s="323">
        <v>0</v>
      </c>
      <c r="AO125" s="323" t="s">
        <v>84</v>
      </c>
      <c r="AP125" s="323">
        <v>0</v>
      </c>
      <c r="AQ125" s="366">
        <v>1</v>
      </c>
      <c r="AR125" s="389">
        <v>3</v>
      </c>
      <c r="AS125" s="373" t="s">
        <v>471</v>
      </c>
      <c r="AT125" s="323">
        <v>3</v>
      </c>
      <c r="AU125" s="323" t="s">
        <v>58</v>
      </c>
      <c r="AV125" s="323">
        <v>4</v>
      </c>
      <c r="AW125" s="323" t="s">
        <v>69</v>
      </c>
      <c r="AX125" s="323">
        <v>0</v>
      </c>
      <c r="AY125" s="323" t="s">
        <v>69</v>
      </c>
      <c r="AZ125" s="323">
        <v>0</v>
      </c>
      <c r="BA125" s="323" t="s">
        <v>84</v>
      </c>
      <c r="BB125" s="323">
        <v>0</v>
      </c>
      <c r="BC125" s="323" t="s">
        <v>69</v>
      </c>
      <c r="BD125" s="323">
        <v>0</v>
      </c>
      <c r="BE125" s="324" t="s">
        <v>66</v>
      </c>
      <c r="BF125" s="323"/>
      <c r="BG125" s="324" t="s">
        <v>66</v>
      </c>
      <c r="BH125" s="323"/>
      <c r="BI125" s="54">
        <f t="shared" si="146"/>
        <v>77.1678919083533</v>
      </c>
      <c r="BJ125" s="323" t="s">
        <v>148</v>
      </c>
    </row>
    <row r="126" spans="1:62" s="8" customFormat="1" ht="29.25" customHeight="1">
      <c r="A126" s="122"/>
      <c r="B126" s="166" t="s">
        <v>472</v>
      </c>
      <c r="C126" s="102">
        <v>0.9470000000000001</v>
      </c>
      <c r="D126" s="100">
        <f t="shared" si="169"/>
        <v>2.9400000000000013</v>
      </c>
      <c r="E126" s="104">
        <v>2.4</v>
      </c>
      <c r="F126" s="326">
        <f>E126/5.2*2</f>
        <v>0.923076923076923</v>
      </c>
      <c r="G126" s="327">
        <v>0.06</v>
      </c>
      <c r="H126" s="87">
        <f>G126/0.08*2</f>
        <v>1.5</v>
      </c>
      <c r="I126" s="166">
        <v>0</v>
      </c>
      <c r="J126" s="166">
        <v>2</v>
      </c>
      <c r="K126" s="166" t="s">
        <v>58</v>
      </c>
      <c r="L126" s="166">
        <v>1</v>
      </c>
      <c r="M126" s="166" t="s">
        <v>58</v>
      </c>
      <c r="N126" s="166">
        <v>1</v>
      </c>
      <c r="O126" s="349">
        <v>0.8308</v>
      </c>
      <c r="P126" s="348">
        <f t="shared" si="179"/>
        <v>2.4924</v>
      </c>
      <c r="Q126" s="365">
        <v>1</v>
      </c>
      <c r="R126" s="319">
        <v>3</v>
      </c>
      <c r="S126" s="165">
        <v>1</v>
      </c>
      <c r="T126" s="166">
        <v>10</v>
      </c>
      <c r="U126" s="365">
        <v>1</v>
      </c>
      <c r="V126" s="367">
        <v>5</v>
      </c>
      <c r="W126" s="368">
        <v>0</v>
      </c>
      <c r="X126" s="367">
        <v>0</v>
      </c>
      <c r="Y126" s="104">
        <v>0</v>
      </c>
      <c r="Z126" s="166">
        <v>4</v>
      </c>
      <c r="AA126" s="166" t="s">
        <v>473</v>
      </c>
      <c r="AB126" s="166">
        <v>2</v>
      </c>
      <c r="AC126" s="99">
        <v>1</v>
      </c>
      <c r="AD126" s="166">
        <v>2</v>
      </c>
      <c r="AE126" s="99">
        <v>1</v>
      </c>
      <c r="AF126" s="166">
        <v>2</v>
      </c>
      <c r="AG126" s="165">
        <v>1</v>
      </c>
      <c r="AH126" s="166">
        <v>10</v>
      </c>
      <c r="AI126" s="102">
        <v>1</v>
      </c>
      <c r="AJ126" s="104">
        <v>8</v>
      </c>
      <c r="AK126" s="165">
        <v>0.5720000000000001</v>
      </c>
      <c r="AL126" s="104">
        <v>3.4</v>
      </c>
      <c r="AM126" s="166" t="s">
        <v>474</v>
      </c>
      <c r="AN126" s="166">
        <v>3</v>
      </c>
      <c r="AO126" s="166" t="s">
        <v>475</v>
      </c>
      <c r="AP126" s="166">
        <v>4</v>
      </c>
      <c r="AQ126" s="165">
        <v>1</v>
      </c>
      <c r="AR126" s="103">
        <v>3</v>
      </c>
      <c r="AS126" s="166" t="s">
        <v>476</v>
      </c>
      <c r="AT126" s="166">
        <v>3</v>
      </c>
      <c r="AU126" s="166" t="s">
        <v>477</v>
      </c>
      <c r="AV126" s="166">
        <v>3</v>
      </c>
      <c r="AW126" s="166" t="s">
        <v>478</v>
      </c>
      <c r="AX126" s="166">
        <v>2</v>
      </c>
      <c r="AY126" s="166" t="s">
        <v>479</v>
      </c>
      <c r="AZ126" s="166">
        <v>1.2</v>
      </c>
      <c r="BA126" s="166" t="s">
        <v>480</v>
      </c>
      <c r="BB126" s="166">
        <v>1.5</v>
      </c>
      <c r="BC126" s="166" t="s">
        <v>58</v>
      </c>
      <c r="BD126" s="166">
        <v>2</v>
      </c>
      <c r="BE126" s="324" t="s">
        <v>66</v>
      </c>
      <c r="BF126" s="323"/>
      <c r="BG126" s="324" t="s">
        <v>66</v>
      </c>
      <c r="BH126" s="166"/>
      <c r="BI126" s="58">
        <f t="shared" si="146"/>
        <v>83.95547692307692</v>
      </c>
      <c r="BJ126" s="166" t="s">
        <v>82</v>
      </c>
    </row>
    <row r="127" spans="1:62" s="8" customFormat="1" ht="29.25" customHeight="1">
      <c r="A127" s="122"/>
      <c r="B127" s="131" t="s">
        <v>481</v>
      </c>
      <c r="C127" s="132">
        <v>1</v>
      </c>
      <c r="D127" s="133">
        <v>4</v>
      </c>
      <c r="E127" s="129">
        <v>9.5</v>
      </c>
      <c r="F127" s="133">
        <v>2</v>
      </c>
      <c r="G127" s="327">
        <v>0.143</v>
      </c>
      <c r="H127" s="328">
        <v>2</v>
      </c>
      <c r="I127" s="131">
        <v>0</v>
      </c>
      <c r="J127" s="131">
        <v>2</v>
      </c>
      <c r="K127" s="131" t="s">
        <v>58</v>
      </c>
      <c r="L127" s="131">
        <v>1</v>
      </c>
      <c r="M127" s="131" t="s">
        <v>58</v>
      </c>
      <c r="N127" s="131">
        <v>1</v>
      </c>
      <c r="O127" s="349">
        <v>0.8070999999999999</v>
      </c>
      <c r="P127" s="348">
        <f t="shared" si="179"/>
        <v>2.4212999999999996</v>
      </c>
      <c r="Q127" s="365">
        <v>1</v>
      </c>
      <c r="R127" s="319">
        <v>3</v>
      </c>
      <c r="S127" s="176">
        <v>1</v>
      </c>
      <c r="T127" s="131">
        <v>10</v>
      </c>
      <c r="U127" s="365">
        <v>1</v>
      </c>
      <c r="V127" s="367">
        <v>5</v>
      </c>
      <c r="W127" s="368">
        <v>0.86</v>
      </c>
      <c r="X127" s="367">
        <v>4.3</v>
      </c>
      <c r="Y127" s="129">
        <v>13</v>
      </c>
      <c r="Z127" s="131">
        <v>2.7</v>
      </c>
      <c r="AA127" s="374" t="s">
        <v>482</v>
      </c>
      <c r="AB127" s="131">
        <v>2</v>
      </c>
      <c r="AC127" s="99">
        <v>1</v>
      </c>
      <c r="AD127" s="131">
        <v>2</v>
      </c>
      <c r="AE127" s="99">
        <v>1</v>
      </c>
      <c r="AF127" s="131">
        <v>2</v>
      </c>
      <c r="AG127" s="176">
        <v>0.9698</v>
      </c>
      <c r="AH127" s="131">
        <v>9.7</v>
      </c>
      <c r="AI127" s="132">
        <v>1</v>
      </c>
      <c r="AJ127" s="129">
        <v>8</v>
      </c>
      <c r="AK127" s="176">
        <v>0.8333</v>
      </c>
      <c r="AL127" s="129">
        <v>5</v>
      </c>
      <c r="AM127" s="379" t="s">
        <v>483</v>
      </c>
      <c r="AN127" s="131">
        <v>4</v>
      </c>
      <c r="AO127" s="374" t="s">
        <v>484</v>
      </c>
      <c r="AP127" s="131">
        <v>4</v>
      </c>
      <c r="AQ127" s="176">
        <v>1</v>
      </c>
      <c r="AR127" s="133">
        <v>3</v>
      </c>
      <c r="AS127" s="390" t="s">
        <v>485</v>
      </c>
      <c r="AT127" s="131">
        <v>3</v>
      </c>
      <c r="AU127" s="390" t="s">
        <v>486</v>
      </c>
      <c r="AV127" s="131">
        <v>4</v>
      </c>
      <c r="AW127" s="374" t="s">
        <v>487</v>
      </c>
      <c r="AX127" s="131">
        <v>2</v>
      </c>
      <c r="AY127" s="374" t="s">
        <v>488</v>
      </c>
      <c r="AZ127" s="131">
        <v>1.7</v>
      </c>
      <c r="BA127" s="374" t="s">
        <v>489</v>
      </c>
      <c r="BB127" s="131">
        <v>1.6</v>
      </c>
      <c r="BC127" s="131" t="s">
        <v>58</v>
      </c>
      <c r="BD127" s="131">
        <v>2</v>
      </c>
      <c r="BE127" s="324" t="s">
        <v>66</v>
      </c>
      <c r="BF127" s="323"/>
      <c r="BG127" s="324" t="s">
        <v>66</v>
      </c>
      <c r="BH127" s="131"/>
      <c r="BI127" s="58">
        <f t="shared" si="146"/>
        <v>93.4213</v>
      </c>
      <c r="BJ127" s="131" t="s">
        <v>67</v>
      </c>
    </row>
    <row r="128" spans="1:62" s="8" customFormat="1" ht="29.25" customHeight="1">
      <c r="A128" s="122"/>
      <c r="B128" s="131" t="s">
        <v>490</v>
      </c>
      <c r="C128" s="329">
        <v>0.9800970779157487</v>
      </c>
      <c r="D128" s="100">
        <f>4-(1-C128)*100*0.2</f>
        <v>3.6019415583149748</v>
      </c>
      <c r="E128" s="129">
        <v>7.7</v>
      </c>
      <c r="F128" s="326">
        <v>2</v>
      </c>
      <c r="G128" s="327">
        <v>0.139</v>
      </c>
      <c r="H128" s="87">
        <v>2</v>
      </c>
      <c r="I128" s="131">
        <v>0</v>
      </c>
      <c r="J128" s="131">
        <v>2</v>
      </c>
      <c r="K128" s="131" t="s">
        <v>58</v>
      </c>
      <c r="L128" s="131">
        <v>1</v>
      </c>
      <c r="M128" s="131" t="s">
        <v>69</v>
      </c>
      <c r="N128" s="131">
        <v>0</v>
      </c>
      <c r="O128" s="349">
        <v>0.9830776428390416</v>
      </c>
      <c r="P128" s="348">
        <f t="shared" si="179"/>
        <v>2.949232928517125</v>
      </c>
      <c r="Q128" s="365">
        <v>0.9319797267156574</v>
      </c>
      <c r="R128" s="319">
        <v>3</v>
      </c>
      <c r="S128" s="176">
        <v>1</v>
      </c>
      <c r="T128" s="131">
        <v>10</v>
      </c>
      <c r="U128" s="365">
        <v>1</v>
      </c>
      <c r="V128" s="367">
        <v>5</v>
      </c>
      <c r="W128" s="368">
        <v>0.7635</v>
      </c>
      <c r="X128" s="367">
        <v>3.8175</v>
      </c>
      <c r="Y128" s="129">
        <v>0</v>
      </c>
      <c r="Z128" s="131">
        <v>4</v>
      </c>
      <c r="AA128" s="131" t="s">
        <v>59</v>
      </c>
      <c r="AB128" s="131">
        <v>2</v>
      </c>
      <c r="AC128" s="99">
        <v>1</v>
      </c>
      <c r="AD128" s="131">
        <v>2</v>
      </c>
      <c r="AE128" s="99">
        <v>1</v>
      </c>
      <c r="AF128" s="131">
        <v>2</v>
      </c>
      <c r="AG128" s="176">
        <v>1</v>
      </c>
      <c r="AH128" s="131">
        <v>10</v>
      </c>
      <c r="AI128" s="132">
        <v>1</v>
      </c>
      <c r="AJ128" s="129">
        <v>8</v>
      </c>
      <c r="AK128" s="176">
        <v>0.25</v>
      </c>
      <c r="AL128" s="129">
        <f>6*AK128</f>
        <v>1.5</v>
      </c>
      <c r="AM128" s="131" t="s">
        <v>491</v>
      </c>
      <c r="AN128" s="131">
        <v>3</v>
      </c>
      <c r="AO128" s="131" t="s">
        <v>491</v>
      </c>
      <c r="AP128" s="131">
        <v>4</v>
      </c>
      <c r="AQ128" s="176">
        <v>1</v>
      </c>
      <c r="AR128" s="133">
        <v>3</v>
      </c>
      <c r="AS128" s="131" t="s">
        <v>492</v>
      </c>
      <c r="AT128" s="131">
        <v>3</v>
      </c>
      <c r="AU128" s="131" t="s">
        <v>215</v>
      </c>
      <c r="AV128" s="131">
        <v>3.5</v>
      </c>
      <c r="AW128" s="131" t="s">
        <v>84</v>
      </c>
      <c r="AX128" s="131">
        <v>0</v>
      </c>
      <c r="AY128" s="131" t="s">
        <v>493</v>
      </c>
      <c r="AZ128" s="131">
        <v>1.2</v>
      </c>
      <c r="BA128" s="131" t="s">
        <v>84</v>
      </c>
      <c r="BB128" s="131">
        <v>0</v>
      </c>
      <c r="BC128" s="131" t="s">
        <v>69</v>
      </c>
      <c r="BD128" s="131">
        <v>0</v>
      </c>
      <c r="BE128" s="324" t="s">
        <v>66</v>
      </c>
      <c r="BF128" s="323"/>
      <c r="BG128" s="324" t="s">
        <v>66</v>
      </c>
      <c r="BH128" s="131"/>
      <c r="BI128" s="58">
        <f t="shared" si="146"/>
        <v>82.56867448683211</v>
      </c>
      <c r="BJ128" s="131" t="s">
        <v>82</v>
      </c>
    </row>
    <row r="129" spans="1:62" s="8" customFormat="1" ht="29.25" customHeight="1">
      <c r="A129" s="281"/>
      <c r="B129" s="256" t="s">
        <v>494</v>
      </c>
      <c r="C129" s="360">
        <v>0.96</v>
      </c>
      <c r="D129" s="111">
        <f>4-(1-C129)*100*0.2</f>
        <v>3.1999999999999993</v>
      </c>
      <c r="E129" s="322">
        <v>9</v>
      </c>
      <c r="F129" s="409">
        <v>2</v>
      </c>
      <c r="G129" s="410">
        <v>0.08</v>
      </c>
      <c r="H129" s="411">
        <v>2</v>
      </c>
      <c r="I129" s="256">
        <v>0</v>
      </c>
      <c r="J129" s="256">
        <v>2</v>
      </c>
      <c r="K129" s="256" t="s">
        <v>58</v>
      </c>
      <c r="L129" s="256">
        <v>1</v>
      </c>
      <c r="M129" s="256" t="s">
        <v>58</v>
      </c>
      <c r="N129" s="256">
        <v>1</v>
      </c>
      <c r="O129" s="417">
        <v>0.7773</v>
      </c>
      <c r="P129" s="317">
        <f t="shared" si="179"/>
        <v>2.3319</v>
      </c>
      <c r="Q129" s="344">
        <v>0.755</v>
      </c>
      <c r="R129" s="281">
        <v>3</v>
      </c>
      <c r="S129" s="419">
        <v>1</v>
      </c>
      <c r="T129" s="256">
        <v>10</v>
      </c>
      <c r="U129" s="344">
        <v>0.8109999999999999</v>
      </c>
      <c r="V129" s="50">
        <f>5-(1-U129)*20</f>
        <v>1.2199999999999989</v>
      </c>
      <c r="W129" s="316">
        <v>0.37799999999999995</v>
      </c>
      <c r="X129" s="318">
        <v>1.8</v>
      </c>
      <c r="Y129" s="322">
        <v>0</v>
      </c>
      <c r="Z129" s="256">
        <v>4</v>
      </c>
      <c r="AA129" s="256" t="s">
        <v>495</v>
      </c>
      <c r="AB129" s="256">
        <v>2</v>
      </c>
      <c r="AC129" s="110">
        <v>1</v>
      </c>
      <c r="AD129" s="256">
        <v>2</v>
      </c>
      <c r="AE129" s="110">
        <v>1</v>
      </c>
      <c r="AF129" s="256">
        <v>2</v>
      </c>
      <c r="AG129" s="419">
        <v>1</v>
      </c>
      <c r="AH129" s="256">
        <v>10</v>
      </c>
      <c r="AI129" s="360">
        <v>1</v>
      </c>
      <c r="AJ129" s="322">
        <v>8</v>
      </c>
      <c r="AK129" s="419">
        <v>1</v>
      </c>
      <c r="AL129" s="322">
        <v>6</v>
      </c>
      <c r="AM129" s="256" t="s">
        <v>496</v>
      </c>
      <c r="AN129" s="256">
        <v>3</v>
      </c>
      <c r="AO129" s="256" t="s">
        <v>497</v>
      </c>
      <c r="AP129" s="256">
        <v>4</v>
      </c>
      <c r="AQ129" s="419">
        <v>1</v>
      </c>
      <c r="AR129" s="409">
        <v>3</v>
      </c>
      <c r="AS129" s="256" t="s">
        <v>498</v>
      </c>
      <c r="AT129" s="256">
        <v>3</v>
      </c>
      <c r="AU129" s="256" t="s">
        <v>215</v>
      </c>
      <c r="AV129" s="256">
        <v>3.5</v>
      </c>
      <c r="AW129" s="256" t="s">
        <v>84</v>
      </c>
      <c r="AX129" s="256">
        <v>0</v>
      </c>
      <c r="AY129" s="256" t="s">
        <v>246</v>
      </c>
      <c r="AZ129" s="256">
        <v>0</v>
      </c>
      <c r="BA129" s="256" t="s">
        <v>84</v>
      </c>
      <c r="BB129" s="256">
        <v>0</v>
      </c>
      <c r="BC129" s="256" t="s">
        <v>69</v>
      </c>
      <c r="BD129" s="256">
        <v>0</v>
      </c>
      <c r="BE129" s="420" t="s">
        <v>66</v>
      </c>
      <c r="BF129" s="421"/>
      <c r="BG129" s="420" t="s">
        <v>66</v>
      </c>
      <c r="BH129" s="256"/>
      <c r="BI129" s="62">
        <f t="shared" si="146"/>
        <v>80.0519</v>
      </c>
      <c r="BJ129" s="256" t="s">
        <v>82</v>
      </c>
    </row>
    <row r="130" spans="1:62" s="8" customFormat="1" ht="29.25" customHeight="1">
      <c r="A130" s="281"/>
      <c r="B130" s="281" t="s">
        <v>499</v>
      </c>
      <c r="C130" s="316"/>
      <c r="D130" s="314">
        <f aca="true" t="shared" si="180" ref="D130:H130">(D129+D128+D127+D126+D125+D123+D122+D121+D120+D119+D117+D116+D114+D113+D112+D111+D110+D108+D107+D106+D105+D103+D102+D101+D100+D98+D96+D97+D95+D94+D93+D92+D90+D89+D88+D87+D86+D85+D83+D82+D81+D80+D79+D78+D77+D76+D74+D73+D72+D71+D70+D69+D68+D66+D65+D64+D63+D62+D60+D59+D58+D57+D56+D55+D54+D52+D51+D50+D49+D48+D47+D46+D45+D44+D42+D41+D40+D39+D38+D37+D36+D35+D34+D33+D31+D30+D29+D28+D27+D26+D25+D24+D23+D21+D20+D19+D18+D17+D15+D14+D13+D12+D9+D8+D7+D11)/107</f>
        <v>3.6025427702011306</v>
      </c>
      <c r="E130" s="318"/>
      <c r="F130" s="314">
        <f t="shared" si="180"/>
        <v>1.6986628324946078</v>
      </c>
      <c r="G130" s="316"/>
      <c r="H130" s="314">
        <f t="shared" si="180"/>
        <v>1.7842757009345795</v>
      </c>
      <c r="I130" s="281"/>
      <c r="J130" s="314">
        <f>(J129+J128+J127+J126+J125+J123+J122+J121+J120+J119+J117+J116+J114+J113+J112+J111+J110+J108+J107+J106+J105+J103+J102+J101+J100+J98+J96+J97+J95+J94+J93+J92+J90+J89+J88+J87+J86+J85+J83+J82+J81+J80+J79+J78+J77+J76+J74+J73+J72+J71+J70+J69+J68+J66+J65+J64+J63+J62+J60+J59+J58+J57+J56+J55+J54+J52+J51+J50+J49+J48+J47+J46+J45+J44+J42+J41+J40+J39+J38+J37+J36+J35+J34+J33+J31+J30+J29+J28+J27+J26+J25+J24+J23+J21+J20+J19+J18+J17+J15+J14+J13+J12+J9+J8+J7+J11)/107</f>
        <v>1.8878504672897196</v>
      </c>
      <c r="K130" s="281"/>
      <c r="L130" s="314">
        <f>(L129+L128+L127+L126+L125+L123+L122+L121+L120+L119+L117+L116+L114+L113+L112+L111+L110+L108+L107+L106+L105+L103+L102+L101+L100+L98+L96+L97+L95+L94+L93+L92+L90+L89+L88+L87+L86+L85+L83+L82+L81+L80+L79+L78+L77+L76+L74+L73+L72+L71+L70+L69+L68+L66+L65+L64+L63+L62+L60+L59+L58+L57+L56+L55+L54+L52+L51+L50+L49+L48+L47+L46+L45+L44+L42+L41+L40+L39+L38+L37+L36+L35+L34+L33+L31+L30+L29+L28+L27+L26+L25+L24+L23+L21+L20+L19+L18+L17+L15+L14+L13+L12+L9+L8+L7+L11+L109)/107</f>
        <v>0.8785046728971962</v>
      </c>
      <c r="M130" s="281"/>
      <c r="N130" s="314">
        <f>(N129+N128+N127+N126+N125+N123+N122+N121+N120+N119+N117+N116+N114+N113+N112+N111+N110+N108+N107+N106+N105+N103+N102+N101+N100+N98+N96+N97+N95+N94+N93+N92+N90+N89+N88+N87+N86+N85+N83+N82+N81+N80+N79+N78+N77+N76+N74+N73+N72+N71+N70+N69+N68+N66+N65+N64+N63+N62+N60+N59+N58+N57+N56+N55+N54+N52+N51+N50+N49+N48+N47+N46+N45+N44+N42+N41+N40+N39+N38+N37+N36+N35+N34+N33+N31+N30+N29+N28+N27+N26+N25+N24+N23+N21+N20+N19+N18+N17+N15+N14+N13+N12+N9+N8+N7+N11+N109)/107</f>
        <v>0.794392523364486</v>
      </c>
      <c r="O130" s="344"/>
      <c r="P130" s="314">
        <f>(P129+P128+P127+P126+P125+P123+P122+P121+P120+P119+P117+P116+P114+P113+P112+P111+P110+P108+P107+P106+P105+P103+P102+P101+P100+P98+P96+P97+P95+P94+P93+P92+P90+P89+P88+P87+P86+P85+P83+P82+P81+P80+P79+P78+P77+P76+P74+P73+P72+P71+P70+P69+P68+P66+P65+P64+P63+P62+P60+P59+P58+P57+P56+P55+P54+P52+P51+P50+P49+P48+P47+P46+P45+P44+P42+P41+P40+P39+P38+P37+P36+P35+P34+P33+P31+P30+P29+P28+P27+P26+P25+P24+P23+P21+P20+P19+P18+P17+P15+P14+P13+P12+P9+P8+P7+P11+P109)/107</f>
        <v>2.9716227376496924</v>
      </c>
      <c r="Q130" s="344"/>
      <c r="R130" s="314">
        <f aca="true" t="shared" si="181" ref="R130:V130">(R129+R128+R127+R126+R125+R123+R122+R121+R120+R119+R117+R116+R114+R113+R112+R111+R110+R108+R107+R106+R105+R103+R102+R101+R100+R98+R96+R97+R95+R94+R93+R92+R90+R89+R88+R87+R86+R85+R83+R82+R81+R80+R79+R78+R77+R76+R74+R73+R72+R71+R70+R69+R68+R66+R65+R64+R63+R62+R60+R59+R58+R57+R56+R55+R54+R52+R51+R50+R49+R48+R47+R46+R45+R44+R42+R41+R40+R39+R38+R37+R36+R35+R34+R33+R31+R30+R29+R28+R27+R26+R25+R24+R23+R21+R20+R19+R18+R17+R15+R14+R13+R12+R9+R8+R7+R11+R109)/107</f>
        <v>2.9715887850467286</v>
      </c>
      <c r="S130" s="344"/>
      <c r="T130" s="314">
        <f t="shared" si="181"/>
        <v>10</v>
      </c>
      <c r="U130" s="344"/>
      <c r="V130" s="315">
        <f t="shared" si="181"/>
        <v>4.337794392523365</v>
      </c>
      <c r="W130" s="316"/>
      <c r="X130" s="314">
        <f aca="true" t="shared" si="182" ref="X130:AB130">(X129+X128+X127+X126+X125+X123+X122+X121+X120+X119+X117+X116+X114+X113+X112+X111+X110+X108+X107+X106+X105+X103+X102+X101+X100+X98+X96+X97+X95+X94+X93+X92+X90+X89+X88+X87+X86+X85+X83+X82+X81+X80+X79+X78+X77+X76+X74+X73+X72+X71+X70+X69+X68+X66+X65+X64+X63+X62+X60+X59+X58+X57+X56+X55+X54+X52+X51+X50+X49+X48+X47+X46+X45+X44+X42+X41+X40+X39+X38+X37+X36+X35+X34+X33+X31+X30+X29+X28+X27+X26+X25+X24+X23+X21+X20+X19+X18+X17+X15+X14+X13+X12+X9+X8+X7+X11+X109)/107</f>
        <v>3.644058688420719</v>
      </c>
      <c r="Y130" s="318"/>
      <c r="Z130" s="314">
        <f t="shared" si="182"/>
        <v>3.7641682242990644</v>
      </c>
      <c r="AA130" s="281"/>
      <c r="AB130" s="314">
        <f t="shared" si="182"/>
        <v>1.7383177570093458</v>
      </c>
      <c r="AC130" s="316"/>
      <c r="AD130" s="314">
        <f aca="true" t="shared" si="183" ref="AD130:AH130">(AD129+AD128+AD127+AD126+AD125+AD123+AD122+AD121+AD120+AD119+AD117+AD116+AD114+AD113+AD112+AD111+AD110+AD108+AD107+AD106+AD105+AD103+AD102+AD101+AD100+AD98+AD96+AD97+AD95+AD94+AD93+AD92+AD90+AD89+AD88+AD87+AD86+AD85+AD83+AD82+AD81+AD80+AD79+AD78+AD77+AD76+AD74+AD73+AD72+AD71+AD70+AD69+AD68+AD66+AD65+AD64+AD63+AD62+AD60+AD59+AD58+AD57+AD56+AD55+AD54+AD52+AD51+AD50+AD49+AD48+AD47+AD46+AD45+AD44+AD42+AD41+AD40+AD39+AD38+AD37+AD36+AD35+AD34+AD33+AD31+AD30+AD29+AD28+AD27+AD26+AD25+AD24+AD23+AD21+AD20+AD19+AD18+AD17+AD15+AD14+AD13+AD12+AD9+AD8+AD7+AD11+AD109)/107</f>
        <v>2</v>
      </c>
      <c r="AE130" s="316"/>
      <c r="AF130" s="314">
        <f t="shared" si="183"/>
        <v>1.719626168224299</v>
      </c>
      <c r="AG130" s="344"/>
      <c r="AH130" s="314">
        <f t="shared" si="183"/>
        <v>9.436728971962618</v>
      </c>
      <c r="AI130" s="316"/>
      <c r="AJ130" s="314">
        <f aca="true" t="shared" si="184" ref="AJ130:AN130">(AJ129+AJ128+AJ127+AJ126+AJ125+AJ123+AJ122+AJ121+AJ120+AJ119+AJ117+AJ116+AJ114+AJ113+AJ112+AJ111+AJ110+AJ108+AJ107+AJ106+AJ105+AJ103+AJ102+AJ101+AJ100+AJ98+AJ96+AJ97+AJ95+AJ94+AJ93+AJ92+AJ90+AJ89+AJ88+AJ87+AJ86+AJ85+AJ83+AJ82+AJ81+AJ80+AJ79+AJ78+AJ77+AJ76+AJ74+AJ73+AJ72+AJ71+AJ70+AJ69+AJ68+AJ66+AJ65+AJ64+AJ63+AJ62+AJ60+AJ59+AJ58+AJ57+AJ56+AJ55+AJ54+AJ52+AJ51+AJ50+AJ49+AJ48+AJ47+AJ46+AJ45+AJ44+AJ42+AJ41+AJ40+AJ39+AJ38+AJ37+AJ36+AJ35+AJ34+AJ33+AJ31+AJ30+AJ29+AJ28+AJ27+AJ26+AJ25+AJ24+AJ23+AJ21+AJ20+AJ19+AJ18+AJ17+AJ15+AJ14+AJ13+AJ12+AJ9+AJ8+AJ7+AJ11+AJ109)/107</f>
        <v>8</v>
      </c>
      <c r="AK130" s="344"/>
      <c r="AL130" s="314">
        <f t="shared" si="184"/>
        <v>5.095216822429907</v>
      </c>
      <c r="AM130" s="281"/>
      <c r="AN130" s="314">
        <f t="shared" si="184"/>
        <v>2.560747663551402</v>
      </c>
      <c r="AO130" s="281"/>
      <c r="AP130" s="314">
        <f aca="true" t="shared" si="185" ref="AP130:AT130">(AP129+AP128+AP127+AP126+AP125+AP123+AP122+AP121+AP120+AP119+AP117+AP116+AP114+AP113+AP112+AP111+AP110+AP108+AP107+AP106+AP105+AP103+AP102+AP101+AP100+AP98+AP96+AP97+AP95+AP94+AP93+AP92+AP90+AP89+AP88+AP87+AP86+AP85+AP83+AP82+AP81+AP80+AP79+AP78+AP77+AP76+AP74+AP73+AP72+AP71+AP70+AP69+AP68+AP66+AP65+AP64+AP63+AP62+AP60+AP59+AP58+AP57+AP56+AP55+AP54+AP52+AP51+AP50+AP49+AP48+AP47+AP46+AP45+AP44+AP42+AP41+AP40+AP39+AP38+AP37+AP36+AP35+AP34+AP33+AP31+AP30+AP29+AP28+AP27+AP26+AP25+AP24+AP23+AP21+AP20+AP19+AP18+AP17+AP15+AP14+AP13+AP12+AP9+AP8+AP7+AP11+AP109)/107</f>
        <v>3.3457943925233646</v>
      </c>
      <c r="AQ130" s="344"/>
      <c r="AR130" s="314">
        <f t="shared" si="185"/>
        <v>2.9721308411214955</v>
      </c>
      <c r="AS130" s="281"/>
      <c r="AT130" s="314">
        <f t="shared" si="185"/>
        <v>2.8878504672897196</v>
      </c>
      <c r="AU130" s="281"/>
      <c r="AV130" s="314">
        <f aca="true" t="shared" si="186" ref="AV130:AZ130">(AV129+AV128+AV127+AV126+AV125+AV123+AV122+AV121+AV120+AV119+AV117+AV116+AV114+AV113+AV112+AV111+AV110+AV108+AV107+AV106+AV105+AV103+AV102+AV101+AV100+AV98+AV96+AV97+AV95+AV94+AV93+AV92+AV90+AV89+AV88+AV87+AV86+AV85+AV83+AV82+AV81+AV80+AV79+AV78+AV77+AV76+AV74+AV73+AV72+AV71+AV70+AV69+AV68+AV66+AV65+AV64+AV63+AV62+AV60+AV59+AV58+AV57+AV56+AV55+AV54+AV52+AV51+AV50+AV49+AV48+AV47+AV46+AV45+AV44+AV42+AV41+AV40+AV39+AV38+AV37+AV36+AV35+AV34+AV33+AV31+AV30+AV29+AV28+AV27+AV26+AV25+AV24+AV23+AV21+AV20+AV19+AV18+AV17+AV15+AV14+AV13+AV12+AV9+AV8+AV7+AV11+AV109)/107</f>
        <v>3.5186915887850465</v>
      </c>
      <c r="AW130" s="281"/>
      <c r="AX130" s="314">
        <f t="shared" si="186"/>
        <v>1.7476635514018692</v>
      </c>
      <c r="AY130" s="281"/>
      <c r="AZ130" s="314">
        <f t="shared" si="186"/>
        <v>0.9822429906542058</v>
      </c>
      <c r="BA130" s="281"/>
      <c r="BB130" s="314">
        <f aca="true" t="shared" si="187" ref="BB130:BF130">(BB129+BB128+BB127+BB126+BB125+BB123+BB122+BB121+BB120+BB119+BB117+BB116+BB114+BB113+BB112+BB111+BB110+BB108+BB107+BB106+BB105+BB103+BB102+BB101+BB100+BB98+BB96+BB97+BB95+BB94+BB93+BB92+BB90+BB89+BB88+BB87+BB86+BB85+BB83+BB82+BB81+BB80+BB79+BB78+BB77+BB76+BB74+BB73+BB72+BB71+BB70+BB69+BB68+BB66+BB65+BB64+BB63+BB62+BB60+BB59+BB58+BB57+BB56+BB55+BB54+BB52+BB51+BB50+BB49+BB48+BB47+BB46+BB45+BB44+BB42+BB41+BB40+BB39+BB38+BB37+BB36+BB35+BB34+BB33+BB31+BB30+BB29+BB28+BB27+BB26+BB25+BB24+BB23+BB21+BB20+BB19+BB18+BB17+BB15+BB14+BB13+BB12+BB9+BB8+BB7+BB11+BB109)/107</f>
        <v>1.211214953271028</v>
      </c>
      <c r="BC130" s="281"/>
      <c r="BD130" s="314">
        <f t="shared" si="187"/>
        <v>1.1775700934579438</v>
      </c>
      <c r="BE130" s="316"/>
      <c r="BF130" s="314">
        <f t="shared" si="187"/>
        <v>0.5374766355140187</v>
      </c>
      <c r="BG130" s="281"/>
      <c r="BH130" s="314">
        <f>(BH129+BH128+BH127+BH126+BH125+BH123+BH122+BH121+BH120+BH119+BH117+BH116+BH114+BH113+BH112+BH111+BH110+BH108+BH107+BH106+BH105+BH103+BH102+BH101+BH100+BH98+BH96+BH97+BH95+BH94+BH93+BH92+BH90+BH89+BH88+BH87+BH86+BH85+BH83+BH82+BH81+BH80+BH79+BH78+BH77+BH76+BH74+BH73+BH72+BH71+BH70+BH69+BH68+BH66+BH65+BH64+BH63+BH62+BH60+BH59+BH58+BH57+BH56+BH55+BH54+BH52+BH51+BH50+BH49+BH48+BH47+BH46+BH45+BH44+BH42+BH41+BH40+BH39+BH38+BH37+BH36+BH35+BH34+BH33+BH31+BH30+BH29+BH28+BH27+BH26+BH25+BH24+BH23+BH21+BH20+BH19+BH18+BH17+BH15+BH14+BH13+BH12+BH9+BH8+BH7+BH11+BH109)/107</f>
        <v>0.056074766355140186</v>
      </c>
      <c r="BI130" s="422">
        <f>(BI129+BI128+BI127+BI126+BI125+BI123+BI122+BI121+BI120+BI119+BI117+BI116+BI114+BI113+BI112+BI111+BI110+BI108+BI107+BI106+BI105+BI103+BI102+BI101+BI100+BI98+BI96+BI97+BI95+BI94+BI93+BI92+BI90+BI89+BI88+BI87+BI86+BI85+BI83+BI82+BI81+BI80+BI79+BI78+BI77+BI76+BI74+BI73+BI72+BI71+BI70+BI69+BI68+BI66+BI65+BI64+BI63+BI62+BI60+BI59+BI58+BI57+BI56+BI55+BI54+BI52+BI51+BI50+BI49+BI48+BI47+BI46+BI45+BI44+BI42+BI41+BI40+BI39+BI38+BI37+BI36+BI35+BI34+BI33+BI31+BI30+BI29+BI28+BI27+BI26+BI25+BI24+BI23+BI21+BI20+BI19+BI18+BI17+BI15+BI14+BI13+BI12+BI9+BI8+BI7+BI11+BI109)/107</f>
        <v>87.41626740259797</v>
      </c>
      <c r="BJ130" s="281" t="s">
        <v>82</v>
      </c>
    </row>
    <row r="131" spans="2:3" ht="13.5" customHeight="1">
      <c r="B131" s="412"/>
      <c r="C131" s="413"/>
    </row>
    <row r="132" spans="1:61" s="11" customFormat="1" ht="52.5" customHeight="1">
      <c r="A132" s="11" t="s">
        <v>500</v>
      </c>
      <c r="C132" s="414"/>
      <c r="D132" s="415"/>
      <c r="E132" s="416"/>
      <c r="F132" s="415"/>
      <c r="G132" s="414"/>
      <c r="H132" s="415"/>
      <c r="O132" s="418"/>
      <c r="P132" s="415"/>
      <c r="Q132" s="418"/>
      <c r="S132" s="418"/>
      <c r="U132" s="418"/>
      <c r="V132" s="416"/>
      <c r="W132" s="414"/>
      <c r="X132" s="416"/>
      <c r="Y132" s="416"/>
      <c r="AC132" s="414"/>
      <c r="AE132" s="414"/>
      <c r="AG132" s="418"/>
      <c r="AI132" s="414"/>
      <c r="AJ132" s="416"/>
      <c r="AK132" s="418"/>
      <c r="AL132" s="416"/>
      <c r="AQ132" s="418"/>
      <c r="AR132" s="415"/>
      <c r="BE132" s="414"/>
      <c r="BI132" s="415"/>
    </row>
  </sheetData>
  <sheetProtection/>
  <autoFilter ref="A6:BJ130"/>
  <mergeCells count="47">
    <mergeCell ref="A1:Z1"/>
    <mergeCell ref="C3:R3"/>
    <mergeCell ref="S3:AF3"/>
    <mergeCell ref="AG3:AL3"/>
    <mergeCell ref="AM3:BD3"/>
    <mergeCell ref="BE3:BH3"/>
    <mergeCell ref="E4:H4"/>
    <mergeCell ref="I4:N4"/>
    <mergeCell ref="AA4:AF4"/>
    <mergeCell ref="AM4:AP4"/>
    <mergeCell ref="AQ4:AT4"/>
    <mergeCell ref="AU4:AV4"/>
    <mergeCell ref="AW4:AZ4"/>
    <mergeCell ref="BA4:BD4"/>
    <mergeCell ref="E5:F5"/>
    <mergeCell ref="G5:H5"/>
    <mergeCell ref="I5:J5"/>
    <mergeCell ref="K5:L5"/>
    <mergeCell ref="M5:N5"/>
    <mergeCell ref="AA5:AB5"/>
    <mergeCell ref="AC5:AD5"/>
    <mergeCell ref="AE5:AF5"/>
    <mergeCell ref="AM5:AN5"/>
    <mergeCell ref="AO5:AP5"/>
    <mergeCell ref="AQ5:AR5"/>
    <mergeCell ref="AS5:AT5"/>
    <mergeCell ref="AU5:AV5"/>
    <mergeCell ref="AW5:AX5"/>
    <mergeCell ref="AY5:AZ5"/>
    <mergeCell ref="BA5:BB5"/>
    <mergeCell ref="BC5:BD5"/>
    <mergeCell ref="A132:Z132"/>
    <mergeCell ref="A3:A6"/>
    <mergeCell ref="B3:B6"/>
    <mergeCell ref="C4:D5"/>
    <mergeCell ref="O4:P5"/>
    <mergeCell ref="Q4:R5"/>
    <mergeCell ref="S4:T5"/>
    <mergeCell ref="U4:V5"/>
    <mergeCell ref="W4:X5"/>
    <mergeCell ref="Y4:Z5"/>
    <mergeCell ref="AG4:AH5"/>
    <mergeCell ref="AI4:AJ5"/>
    <mergeCell ref="AK4:AL5"/>
    <mergeCell ref="BE4:BF5"/>
    <mergeCell ref="BG4:BH5"/>
    <mergeCell ref="BI3:BJ5"/>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50390625" defaultRowHeight="13.5"/>
  <cols>
    <col min="1" max="16384" width="9.50390625" style="1" customWidth="1"/>
  </cols>
  <sheetData/>
  <sheetProtection/>
  <printOptions/>
  <pageMargins left="0.7" right="0.7" top="0.75" bottom="0.75" header="0.3" footer="0.3"/>
  <pageSetup horizontalDpi="2" verticalDpi="2"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50390625" defaultRowHeight="13.5"/>
  <cols>
    <col min="1" max="16384" width="9.50390625" style="1" customWidth="1"/>
  </cols>
  <sheetData/>
  <sheetProtection/>
  <printOptions/>
  <pageMargins left="0.7" right="0.7" top="0.75" bottom="0.75" header="0.3" footer="0.3"/>
  <pageSetup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sgry73686</cp:lastModifiedBy>
  <cp:lastPrinted>2015-08-18T03:10:17Z</cp:lastPrinted>
  <dcterms:created xsi:type="dcterms:W3CDTF">2006-09-16T00:00:00Z</dcterms:created>
  <dcterms:modified xsi:type="dcterms:W3CDTF">2020-06-28T02:39:40Z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