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15" activeTab="0"/>
  </bookViews>
  <sheets>
    <sheet name="内河航道" sheetId="1" r:id="rId1"/>
  </sheets>
  <definedNames>
    <definedName name="_xlnm.Print_Area" localSheetId="0">'内河航道'!$A$1:$R$22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<sst xmlns="http://schemas.openxmlformats.org/spreadsheetml/2006/main" count="77" uniqueCount="61">
  <si>
    <t>单位：万元</t>
  </si>
  <si>
    <r>
      <t>序</t>
    </r>
    <r>
      <rPr>
        <sz val="10"/>
        <rFont val="Arial Narrow"/>
        <family val="2"/>
      </rPr>
      <t xml:space="preserve">
</t>
    </r>
    <r>
      <rPr>
        <sz val="10"/>
        <rFont val="宋体"/>
        <family val="0"/>
      </rPr>
      <t>号</t>
    </r>
  </si>
  <si>
    <r>
      <t>项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目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名</t>
    </r>
    <r>
      <rPr>
        <sz val="10"/>
        <rFont val="Arial Narrow"/>
        <family val="2"/>
      </rPr>
      <t xml:space="preserve">  </t>
    </r>
    <r>
      <rPr>
        <sz val="10"/>
        <rFont val="宋体"/>
        <family val="0"/>
      </rPr>
      <t>称</t>
    </r>
  </si>
  <si>
    <t>总的建设要求</t>
  </si>
  <si>
    <r>
      <t>预计至</t>
    </r>
    <r>
      <rPr>
        <sz val="10"/>
        <rFont val="Arial Narrow"/>
        <family val="2"/>
      </rPr>
      <t>2016</t>
    </r>
    <r>
      <rPr>
        <sz val="10"/>
        <rFont val="宋体"/>
        <family val="0"/>
      </rPr>
      <t>年底
累计下达资金</t>
    </r>
  </si>
  <si>
    <r>
      <t>预计至</t>
    </r>
    <r>
      <rPr>
        <sz val="10"/>
        <rFont val="Arial Narrow"/>
        <family val="2"/>
      </rPr>
      <t>2016</t>
    </r>
    <r>
      <rPr>
        <sz val="10"/>
        <rFont val="宋体"/>
        <family val="0"/>
      </rPr>
      <t>年底累计</t>
    </r>
    <r>
      <rPr>
        <sz val="10"/>
        <rFont val="Arial Narrow"/>
        <family val="2"/>
      </rPr>
      <t xml:space="preserve">
</t>
    </r>
    <r>
      <rPr>
        <sz val="10"/>
        <rFont val="宋体"/>
        <family val="0"/>
      </rPr>
      <t>完成投资</t>
    </r>
  </si>
  <si>
    <r>
      <t>2017</t>
    </r>
    <r>
      <rPr>
        <sz val="10"/>
        <rFont val="宋体"/>
        <family val="0"/>
      </rPr>
      <t>年投资计划</t>
    </r>
  </si>
  <si>
    <t>备注</t>
  </si>
  <si>
    <t>建设规模</t>
  </si>
  <si>
    <r>
      <t>建设</t>
    </r>
    <r>
      <rPr>
        <sz val="10"/>
        <rFont val="Arial Narrow"/>
        <family val="2"/>
      </rPr>
      <t xml:space="preserve">
</t>
    </r>
    <r>
      <rPr>
        <sz val="10"/>
        <rFont val="宋体"/>
        <family val="0"/>
      </rPr>
      <t>年限</t>
    </r>
  </si>
  <si>
    <t>概算总投资</t>
  </si>
  <si>
    <t>小计</t>
  </si>
  <si>
    <r>
      <t>中央</t>
    </r>
    <r>
      <rPr>
        <sz val="10"/>
        <rFont val="Arial Narrow"/>
        <family val="2"/>
      </rPr>
      <t xml:space="preserve">
</t>
    </r>
    <r>
      <rPr>
        <sz val="10"/>
        <rFont val="宋体"/>
        <family val="0"/>
      </rPr>
      <t>投资</t>
    </r>
  </si>
  <si>
    <t>省投资</t>
  </si>
  <si>
    <r>
      <t>各市</t>
    </r>
    <r>
      <rPr>
        <sz val="10"/>
        <rFont val="Arial Narrow"/>
        <family val="2"/>
      </rPr>
      <t xml:space="preserve">
</t>
    </r>
    <r>
      <rPr>
        <sz val="10"/>
        <rFont val="宋体"/>
        <family val="0"/>
      </rPr>
      <t>投资</t>
    </r>
  </si>
  <si>
    <t>合计</t>
  </si>
  <si>
    <t>各市投资</t>
  </si>
  <si>
    <r>
      <t>合</t>
    </r>
    <r>
      <rPr>
        <b/>
        <sz val="10"/>
        <rFont val="Arial Narrow"/>
        <family val="2"/>
      </rPr>
      <t xml:space="preserve">    </t>
    </r>
    <r>
      <rPr>
        <b/>
        <sz val="10"/>
        <rFont val="宋体"/>
        <family val="0"/>
      </rPr>
      <t>计</t>
    </r>
  </si>
  <si>
    <t>一</t>
  </si>
  <si>
    <t>十二五续建项目</t>
  </si>
  <si>
    <t>榕江航道整治工程</t>
  </si>
  <si>
    <r>
      <t>300~5000</t>
    </r>
    <r>
      <rPr>
        <sz val="10"/>
        <rFont val="宋体"/>
        <family val="0"/>
      </rPr>
      <t>吨级海轮，</t>
    </r>
    <r>
      <rPr>
        <sz val="10"/>
        <rFont val="Arial Narrow"/>
        <family val="2"/>
      </rPr>
      <t>73km</t>
    </r>
  </si>
  <si>
    <t>2015-2017</t>
  </si>
  <si>
    <r>
      <t>粤发改交通函〔</t>
    </r>
    <r>
      <rPr>
        <sz val="10"/>
        <rFont val="Arial Narrow"/>
        <family val="2"/>
      </rPr>
      <t>2013</t>
    </r>
    <r>
      <rPr>
        <sz val="10"/>
        <rFont val="宋体"/>
        <family val="0"/>
      </rPr>
      <t>〕4028号、粤交基</t>
    </r>
    <r>
      <rPr>
        <sz val="10"/>
        <rFont val="Arial Narrow"/>
        <family val="2"/>
      </rPr>
      <t>[2014]902</t>
    </r>
    <r>
      <rPr>
        <sz val="10"/>
        <rFont val="宋体"/>
        <family val="0"/>
      </rPr>
      <t>号</t>
    </r>
  </si>
  <si>
    <t>广东省航道支持保障系统</t>
  </si>
  <si>
    <r>
      <t>粤发改交通函〔</t>
    </r>
    <r>
      <rPr>
        <sz val="10"/>
        <rFont val="Arial Narrow"/>
        <family val="2"/>
      </rPr>
      <t>2013</t>
    </r>
    <r>
      <rPr>
        <sz val="10"/>
        <rFont val="宋体"/>
        <family val="0"/>
      </rPr>
      <t>〕</t>
    </r>
    <r>
      <rPr>
        <sz val="10"/>
        <rFont val="Arial Narrow"/>
        <family val="2"/>
      </rPr>
      <t>2111</t>
    </r>
    <r>
      <rPr>
        <sz val="10"/>
        <rFont val="宋体"/>
        <family val="0"/>
      </rPr>
      <t>号、粤交基〔</t>
    </r>
    <r>
      <rPr>
        <sz val="10"/>
        <rFont val="Arial Narrow"/>
        <family val="2"/>
      </rPr>
      <t>2015</t>
    </r>
    <r>
      <rPr>
        <sz val="10"/>
        <rFont val="宋体"/>
        <family val="0"/>
      </rPr>
      <t>〕</t>
    </r>
    <r>
      <rPr>
        <sz val="10"/>
        <rFont val="Arial Narrow"/>
        <family val="2"/>
      </rPr>
      <t>458</t>
    </r>
    <r>
      <rPr>
        <sz val="10"/>
        <rFont val="宋体"/>
        <family val="0"/>
      </rPr>
      <t>号</t>
    </r>
  </si>
  <si>
    <r>
      <t>1000</t>
    </r>
    <r>
      <rPr>
        <sz val="10"/>
        <rFont val="宋体"/>
        <family val="0"/>
      </rPr>
      <t>吨级航道</t>
    </r>
    <r>
      <rPr>
        <sz val="10"/>
        <rFont val="Arial Narrow"/>
        <family val="2"/>
      </rPr>
      <t>,44km</t>
    </r>
  </si>
  <si>
    <r>
      <t>粤发改交通函〔</t>
    </r>
    <r>
      <rPr>
        <sz val="10"/>
        <rFont val="Arial Narrow"/>
        <family val="2"/>
      </rPr>
      <t>2015</t>
    </r>
    <r>
      <rPr>
        <sz val="10"/>
        <rFont val="宋体"/>
        <family val="0"/>
      </rPr>
      <t>〕</t>
    </r>
    <r>
      <rPr>
        <sz val="10"/>
        <rFont val="Arial Narrow"/>
        <family val="2"/>
      </rPr>
      <t>2854</t>
    </r>
    <r>
      <rPr>
        <sz val="10"/>
        <rFont val="宋体"/>
        <family val="0"/>
      </rPr>
      <t>号粤交基〔2015〕1235号</t>
    </r>
  </si>
  <si>
    <t>世行贷款内河Ⅱ还贷资金</t>
  </si>
  <si>
    <t>2000-2018</t>
  </si>
  <si>
    <t>世行贷款内河Ⅳ还贷资金</t>
  </si>
  <si>
    <t>2010-2024</t>
  </si>
  <si>
    <t>二</t>
  </si>
  <si>
    <t>十三五项目前期工作费等</t>
  </si>
  <si>
    <t>北江联通湘江赣江工程项目初步研究</t>
  </si>
  <si>
    <t>课题研究</t>
  </si>
  <si>
    <t>东江河源至石龙航道扩能升级工程</t>
  </si>
  <si>
    <r>
      <t>建设内河Ⅲ级航道</t>
    </r>
    <r>
      <rPr>
        <sz val="10"/>
        <rFont val="Arial Narrow"/>
        <family val="2"/>
      </rPr>
      <t>223</t>
    </r>
    <r>
      <rPr>
        <sz val="10"/>
        <rFont val="宋体"/>
        <family val="0"/>
      </rPr>
      <t>公里改建</t>
    </r>
    <r>
      <rPr>
        <sz val="10"/>
        <rFont val="Arial Narrow"/>
        <family val="2"/>
      </rPr>
      <t>4</t>
    </r>
    <r>
      <rPr>
        <sz val="10"/>
        <rFont val="宋体"/>
        <family val="0"/>
      </rPr>
      <t>座船闸</t>
    </r>
  </si>
  <si>
    <t>2019-2024</t>
  </si>
  <si>
    <t>前期工作费</t>
  </si>
  <si>
    <t>韩江下游三河坝至潮州港航道扩能升级工程</t>
  </si>
  <si>
    <t>建设内河Ⅲ级航道170公里，改造2座船闸，新建2座船闸。</t>
  </si>
  <si>
    <t>北江航道扩能升级上延工程</t>
  </si>
  <si>
    <r>
      <t>建设内河Ⅲ级航道</t>
    </r>
    <r>
      <rPr>
        <sz val="10"/>
        <rFont val="Arial Narrow"/>
        <family val="2"/>
      </rPr>
      <t>83</t>
    </r>
    <r>
      <rPr>
        <sz val="10"/>
        <rFont val="宋体"/>
        <family val="0"/>
      </rPr>
      <t>公里，新建4座船闸</t>
    </r>
  </si>
  <si>
    <t>矾石水道航道整治工程</t>
  </si>
  <si>
    <t>整治1万吨级航道44公里</t>
  </si>
  <si>
    <t>2019-2023</t>
  </si>
  <si>
    <t>横门出海航道整治二期工程</t>
  </si>
  <si>
    <t>整治1万吨级航道50公里</t>
  </si>
  <si>
    <t>十三五期储备项目前期研究费</t>
  </si>
  <si>
    <t>广东省航道维护现代化改造工程</t>
  </si>
  <si>
    <t>本次安排省投资</t>
  </si>
  <si>
    <t>泥湾门至鸡啼门水道航道整治工程</t>
  </si>
  <si>
    <t>前期工作费</t>
  </si>
  <si>
    <t>航道助航标志、航道水位站、平面高程控制网、管理船舶、管理站房、工作船码头、信息化建设等。</t>
  </si>
  <si>
    <t>粤发改交通函[2016]5455号</t>
  </si>
  <si>
    <t>北江（乌石至三水河口）航道扩能升级工程投资规模调整</t>
  </si>
  <si>
    <t>内河三级航道217公里，建设5座船闸</t>
  </si>
  <si>
    <t>2014-2019</t>
  </si>
  <si>
    <r>
      <t>2017</t>
    </r>
    <r>
      <rPr>
        <b/>
        <sz val="18"/>
        <rFont val="宋体"/>
        <family val="0"/>
      </rPr>
      <t>年内河航道工程省补助资金明细分配计划表</t>
    </r>
  </si>
  <si>
    <t>1.广东省航道水上服务区布局方案研究130万，2.漠阳江航道开发专题100万，3.鉴阳江航道开发专题100万，4.广东省航道对国民经济贡献率分析70万，5.广东省航道统计信息深加工外包150万，6.连江航运枢纽安全隐患处置方案研究150万元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</si>
</sst>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_);[Red]\(0\)"/>
  </numFmts>
  <fonts count="53">
    <font>
      <sz val="12"/>
      <name val="宋体"/>
      <family val="0"/>
    </font>
    <font>
      <sz val="9"/>
      <name val="Times New Roman"/>
      <family val="1"/>
    </font>
    <font>
      <b/>
      <sz val="10"/>
      <name val="黑体"/>
      <family val="3"/>
    </font>
    <font>
      <b/>
      <sz val="10"/>
      <name val="Times New Roman"/>
      <family val="1"/>
    </font>
    <font>
      <b/>
      <sz val="12"/>
      <name val="宋体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8"/>
      <name val="Arial Narrow"/>
      <family val="2"/>
    </font>
    <font>
      <sz val="10"/>
      <name val="宋体"/>
      <family val="0"/>
    </font>
    <font>
      <sz val="10"/>
      <name val="Arial Narrow"/>
      <family val="2"/>
    </font>
    <font>
      <b/>
      <sz val="10"/>
      <name val="宋体"/>
      <family val="0"/>
    </font>
    <font>
      <sz val="12"/>
      <name val="Arial Narrow"/>
      <family val="2"/>
    </font>
    <font>
      <sz val="9"/>
      <name val="宋体"/>
      <family val="0"/>
    </font>
    <font>
      <sz val="11"/>
      <name val="宋体"/>
      <family val="0"/>
    </font>
    <font>
      <sz val="9"/>
      <name val="Arial Narrow"/>
      <family val="2"/>
    </font>
    <font>
      <sz val="12"/>
      <name val="Times New Roman"/>
      <family val="1"/>
    </font>
    <font>
      <b/>
      <sz val="18"/>
      <name val="宋体"/>
      <family val="0"/>
    </font>
    <font>
      <sz val="10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Alignment="0" applyProtection="0"/>
    <xf numFmtId="42" fontId="0" fillId="0" borderId="0" applyFont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Alignment="0" applyProtection="0"/>
    <xf numFmtId="41" fontId="0" fillId="0" borderId="0" applyFont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top"/>
      <protection/>
    </xf>
    <xf numFmtId="0" fontId="3" fillId="0" borderId="0" xfId="40" applyFont="1" applyFill="1" applyAlignment="1">
      <alignment vertical="center"/>
      <protection/>
    </xf>
    <xf numFmtId="0" fontId="5" fillId="0" borderId="0" xfId="40" applyFont="1" applyFill="1">
      <alignment/>
      <protection/>
    </xf>
    <xf numFmtId="0" fontId="6" fillId="0" borderId="0" xfId="40" applyFont="1" applyFill="1">
      <alignment/>
      <protection/>
    </xf>
    <xf numFmtId="0" fontId="6" fillId="0" borderId="0" xfId="40" applyFont="1" applyFill="1" applyAlignment="1">
      <alignment horizontal="right"/>
      <protection/>
    </xf>
    <xf numFmtId="0" fontId="7" fillId="0" borderId="0" xfId="40" applyFont="1" applyFill="1">
      <alignment/>
      <protection/>
    </xf>
    <xf numFmtId="0" fontId="6" fillId="0" borderId="0" xfId="0" applyFont="1" applyFill="1" applyAlignment="1">
      <alignment vertical="center"/>
    </xf>
    <xf numFmtId="0" fontId="5" fillId="0" borderId="0" xfId="40" applyNumberFormat="1" applyFont="1" applyFill="1" applyBorder="1" applyAlignment="1">
      <alignment vertical="center"/>
      <protection/>
    </xf>
    <xf numFmtId="0" fontId="7" fillId="0" borderId="0" xfId="40" applyNumberFormat="1" applyFont="1" applyFill="1" applyBorder="1" applyAlignment="1">
      <alignment vertical="center"/>
      <protection/>
    </xf>
    <xf numFmtId="0" fontId="7" fillId="0" borderId="0" xfId="40" applyNumberFormat="1" applyFont="1" applyFill="1" applyBorder="1" applyAlignment="1">
      <alignment horizontal="right" vertical="center"/>
      <protection/>
    </xf>
    <xf numFmtId="0" fontId="9" fillId="0" borderId="10" xfId="40" applyNumberFormat="1" applyFont="1" applyFill="1" applyBorder="1" applyAlignment="1">
      <alignment horizontal="center" vertical="center"/>
      <protection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NumberFormat="1" applyFont="1" applyFill="1" applyBorder="1" applyAlignment="1">
      <alignment horizontal="center" vertical="center" wrapText="1"/>
      <protection/>
    </xf>
    <xf numFmtId="0" fontId="9" fillId="0" borderId="11" xfId="40" applyNumberFormat="1" applyFont="1" applyFill="1" applyBorder="1" applyAlignment="1">
      <alignment horizontal="center" vertical="center"/>
      <protection/>
    </xf>
    <xf numFmtId="0" fontId="9" fillId="0" borderId="10" xfId="40" applyNumberFormat="1" applyFont="1" applyFill="1" applyBorder="1" applyAlignment="1">
      <alignment vertical="center" wrapText="1"/>
      <protection/>
    </xf>
    <xf numFmtId="0" fontId="10" fillId="0" borderId="10" xfId="40" applyFont="1" applyFill="1" applyBorder="1" applyAlignment="1">
      <alignment vertical="center"/>
      <protection/>
    </xf>
    <xf numFmtId="0" fontId="12" fillId="0" borderId="10" xfId="40" applyNumberFormat="1" applyFont="1" applyFill="1" applyBorder="1" applyAlignment="1">
      <alignment horizontal="right" vertical="center"/>
      <protection/>
    </xf>
    <xf numFmtId="177" fontId="12" fillId="0" borderId="10" xfId="40" applyNumberFormat="1" applyFont="1" applyFill="1" applyBorder="1" applyAlignment="1">
      <alignment horizontal="right" vertical="center"/>
      <protection/>
    </xf>
    <xf numFmtId="0" fontId="9" fillId="0" borderId="10" xfId="42" applyFont="1" applyFill="1" applyBorder="1" applyAlignment="1">
      <alignment horizontal="left" vertical="center" wrapText="1"/>
      <protection/>
    </xf>
    <xf numFmtId="0" fontId="10" fillId="0" borderId="10" xfId="42" applyFont="1" applyFill="1" applyBorder="1" applyAlignment="1">
      <alignment horizontal="left" vertical="center" wrapText="1"/>
      <protection/>
    </xf>
    <xf numFmtId="0" fontId="10" fillId="0" borderId="10" xfId="40" applyNumberFormat="1" applyFont="1" applyFill="1" applyBorder="1" applyAlignment="1">
      <alignment vertical="center" wrapText="1"/>
      <protection/>
    </xf>
    <xf numFmtId="0" fontId="10" fillId="0" borderId="10" xfId="42" applyFont="1" applyFill="1" applyBorder="1" applyAlignment="1">
      <alignment vertical="center" wrapText="1"/>
      <protection/>
    </xf>
    <xf numFmtId="0" fontId="12" fillId="0" borderId="10" xfId="42" applyNumberFormat="1" applyFont="1" applyFill="1" applyBorder="1" applyAlignment="1">
      <alignment horizontal="right" vertical="center"/>
      <protection/>
    </xf>
    <xf numFmtId="0" fontId="12" fillId="0" borderId="10" xfId="0" applyNumberFormat="1" applyFont="1" applyFill="1" applyBorder="1" applyAlignment="1">
      <alignment horizontal="right" vertical="center" wrapText="1"/>
    </xf>
    <xf numFmtId="177" fontId="12" fillId="0" borderId="10" xfId="42" applyNumberFormat="1" applyFont="1" applyFill="1" applyBorder="1" applyAlignment="1">
      <alignment horizontal="right" vertical="center"/>
      <protection/>
    </xf>
    <xf numFmtId="0" fontId="13" fillId="0" borderId="10" xfId="42" applyFont="1" applyFill="1" applyBorder="1" applyAlignment="1">
      <alignment horizontal="left" vertical="center" wrapText="1"/>
      <protection/>
    </xf>
    <xf numFmtId="0" fontId="14" fillId="0" borderId="0" xfId="40" applyFont="1" applyFill="1">
      <alignment/>
      <protection/>
    </xf>
    <xf numFmtId="0" fontId="7" fillId="0" borderId="0" xfId="40" applyFont="1" applyFill="1" applyAlignment="1">
      <alignment vertical="center"/>
      <protection/>
    </xf>
    <xf numFmtId="0" fontId="4" fillId="0" borderId="0" xfId="40" applyFont="1" applyFill="1">
      <alignment/>
      <protection/>
    </xf>
    <xf numFmtId="0" fontId="6" fillId="0" borderId="0" xfId="40" applyNumberFormat="1" applyFont="1" applyFill="1">
      <alignment/>
      <protection/>
    </xf>
    <xf numFmtId="0" fontId="13" fillId="0" borderId="0" xfId="40" applyNumberFormat="1" applyFont="1" applyFill="1" applyBorder="1" applyAlignment="1">
      <alignment vertical="center"/>
      <protection/>
    </xf>
    <xf numFmtId="0" fontId="5" fillId="0" borderId="0" xfId="40" applyFont="1" applyFill="1" applyAlignment="1">
      <alignment vertical="center"/>
      <protection/>
    </xf>
    <xf numFmtId="0" fontId="5" fillId="0" borderId="0" xfId="40" applyFont="1" applyFill="1" applyAlignment="1">
      <alignment vertical="top"/>
      <protection/>
    </xf>
    <xf numFmtId="0" fontId="9" fillId="0" borderId="12" xfId="40" applyNumberFormat="1" applyFont="1" applyFill="1" applyBorder="1" applyAlignment="1">
      <alignment horizontal="left" vertical="center" wrapText="1"/>
      <protection/>
    </xf>
    <xf numFmtId="0" fontId="15" fillId="0" borderId="12" xfId="40" applyNumberFormat="1" applyFont="1" applyFill="1" applyBorder="1" applyAlignment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9" fillId="33" borderId="10" xfId="42" applyFont="1" applyFill="1" applyBorder="1" applyAlignment="1">
      <alignment horizontal="left" vertical="center" wrapText="1"/>
      <protection/>
    </xf>
    <xf numFmtId="0" fontId="10" fillId="33" borderId="10" xfId="42" applyFont="1" applyFill="1" applyBorder="1" applyAlignment="1">
      <alignment vertical="center" wrapText="1"/>
      <protection/>
    </xf>
    <xf numFmtId="0" fontId="10" fillId="33" borderId="10" xfId="40" applyNumberFormat="1" applyFont="1" applyFill="1" applyBorder="1" applyAlignment="1">
      <alignment horizontal="center" vertical="center" wrapText="1"/>
      <protection/>
    </xf>
    <xf numFmtId="0" fontId="12" fillId="33" borderId="10" xfId="42" applyNumberFormat="1" applyFont="1" applyFill="1" applyBorder="1" applyAlignment="1">
      <alignment horizontal="right" vertical="center"/>
      <protection/>
    </xf>
    <xf numFmtId="0" fontId="12" fillId="33" borderId="10" xfId="0" applyNumberFormat="1" applyFont="1" applyFill="1" applyBorder="1" applyAlignment="1">
      <alignment horizontal="right" vertical="center" wrapText="1"/>
    </xf>
    <xf numFmtId="177" fontId="12" fillId="33" borderId="10" xfId="40" applyNumberFormat="1" applyFont="1" applyFill="1" applyBorder="1" applyAlignment="1">
      <alignment horizontal="right" vertical="center"/>
      <protection/>
    </xf>
    <xf numFmtId="0" fontId="12" fillId="33" borderId="10" xfId="40" applyNumberFormat="1" applyFont="1" applyFill="1" applyBorder="1" applyAlignment="1">
      <alignment horizontal="right" vertical="center"/>
      <protection/>
    </xf>
    <xf numFmtId="0" fontId="6" fillId="33" borderId="0" xfId="40" applyFont="1" applyFill="1">
      <alignment/>
      <protection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0" borderId="11" xfId="40" applyFont="1" applyFill="1" applyBorder="1" applyAlignment="1">
      <alignment horizontal="center" vertical="center"/>
      <protection/>
    </xf>
    <xf numFmtId="0" fontId="13" fillId="0" borderId="12" xfId="40" applyFont="1" applyFill="1" applyBorder="1" applyAlignment="1">
      <alignment vertical="center"/>
      <protection/>
    </xf>
    <xf numFmtId="0" fontId="13" fillId="0" borderId="12" xfId="40" applyFont="1" applyFill="1" applyBorder="1" applyAlignment="1">
      <alignment vertical="center"/>
      <protection/>
    </xf>
    <xf numFmtId="0" fontId="13" fillId="33" borderId="12" xfId="40" applyFont="1" applyFill="1" applyBorder="1" applyAlignment="1">
      <alignment vertical="center"/>
      <protection/>
    </xf>
    <xf numFmtId="176" fontId="7" fillId="33" borderId="0" xfId="40" applyNumberFormat="1" applyFont="1" applyFill="1" applyAlignment="1">
      <alignment vertical="center"/>
      <protection/>
    </xf>
    <xf numFmtId="176" fontId="6" fillId="33" borderId="0" xfId="40" applyNumberFormat="1" applyFont="1" applyFill="1">
      <alignment/>
      <protection/>
    </xf>
    <xf numFmtId="177" fontId="7" fillId="0" borderId="0" xfId="40" applyNumberFormat="1" applyFont="1" applyFill="1" applyBorder="1" applyAlignment="1">
      <alignment vertical="center"/>
      <protection/>
    </xf>
    <xf numFmtId="0" fontId="9" fillId="34" borderId="11" xfId="40" applyNumberFormat="1" applyFont="1" applyFill="1" applyBorder="1" applyAlignment="1">
      <alignment horizontal="center" vertical="center"/>
      <protection/>
    </xf>
    <xf numFmtId="0" fontId="9" fillId="34" borderId="10" xfId="42" applyFont="1" applyFill="1" applyBorder="1" applyAlignment="1">
      <alignment horizontal="left" vertical="center" wrapText="1"/>
      <protection/>
    </xf>
    <xf numFmtId="0" fontId="10" fillId="34" borderId="10" xfId="40" applyNumberFormat="1" applyFont="1" applyFill="1" applyBorder="1" applyAlignment="1">
      <alignment horizontal="center" vertical="center" wrapText="1"/>
      <protection/>
    </xf>
    <xf numFmtId="0" fontId="12" fillId="34" borderId="10" xfId="40" applyNumberFormat="1" applyFont="1" applyFill="1" applyBorder="1" applyAlignment="1">
      <alignment horizontal="right" vertical="center"/>
      <protection/>
    </xf>
    <xf numFmtId="177" fontId="12" fillId="34" borderId="10" xfId="40" applyNumberFormat="1" applyFont="1" applyFill="1" applyBorder="1" applyAlignment="1">
      <alignment horizontal="right" vertical="center"/>
      <protection/>
    </xf>
    <xf numFmtId="0" fontId="9" fillId="34" borderId="12" xfId="40" applyNumberFormat="1" applyFont="1" applyFill="1" applyBorder="1" applyAlignment="1">
      <alignment horizontal="left" vertical="center" wrapText="1"/>
      <protection/>
    </xf>
    <xf numFmtId="0" fontId="12" fillId="34" borderId="0" xfId="40" applyNumberFormat="1" applyFont="1" applyFill="1">
      <alignment/>
      <protection/>
    </xf>
    <xf numFmtId="0" fontId="10" fillId="34" borderId="0" xfId="40" applyFont="1" applyFill="1" applyAlignment="1">
      <alignment vertical="center"/>
      <protection/>
    </xf>
    <xf numFmtId="0" fontId="18" fillId="34" borderId="0" xfId="40" applyFont="1" applyFill="1" applyAlignment="1">
      <alignment vertical="center"/>
      <protection/>
    </xf>
    <xf numFmtId="178" fontId="11" fillId="0" borderId="11" xfId="40" applyNumberFormat="1" applyFont="1" applyFill="1" applyBorder="1" applyAlignment="1">
      <alignment horizontal="center" vertical="center"/>
      <protection/>
    </xf>
    <xf numFmtId="178" fontId="5" fillId="0" borderId="10" xfId="40" applyNumberFormat="1" applyFont="1" applyFill="1" applyBorder="1" applyAlignment="1">
      <alignment horizontal="center" vertical="center"/>
      <protection/>
    </xf>
    <xf numFmtId="178" fontId="6" fillId="0" borderId="10" xfId="40" applyNumberFormat="1" applyFont="1" applyFill="1" applyBorder="1" applyAlignment="1">
      <alignment horizontal="right" vertical="center"/>
      <protection/>
    </xf>
    <xf numFmtId="178" fontId="6" fillId="33" borderId="10" xfId="40" applyNumberFormat="1" applyFont="1" applyFill="1" applyBorder="1" applyAlignment="1">
      <alignment horizontal="right" vertical="center"/>
      <protection/>
    </xf>
    <xf numFmtId="178" fontId="5" fillId="0" borderId="12" xfId="40" applyNumberFormat="1" applyFont="1" applyFill="1" applyBorder="1" applyAlignment="1">
      <alignment horizontal="right" vertical="center"/>
      <protection/>
    </xf>
    <xf numFmtId="178" fontId="5" fillId="0" borderId="0" xfId="40" applyNumberFormat="1" applyFont="1" applyFill="1" applyAlignment="1">
      <alignment vertical="center"/>
      <protection/>
    </xf>
    <xf numFmtId="178" fontId="3" fillId="0" borderId="0" xfId="40" applyNumberFormat="1" applyFont="1" applyFill="1" applyAlignment="1">
      <alignment vertical="center"/>
      <protection/>
    </xf>
    <xf numFmtId="178" fontId="11" fillId="0" borderId="10" xfId="40" applyNumberFormat="1" applyFont="1" applyFill="1" applyBorder="1" applyAlignment="1">
      <alignment horizontal="left" vertical="center"/>
      <protection/>
    </xf>
    <xf numFmtId="178" fontId="6" fillId="0" borderId="0" xfId="40" applyNumberFormat="1" applyFont="1" applyFill="1">
      <alignment/>
      <protection/>
    </xf>
    <xf numFmtId="178" fontId="11" fillId="0" borderId="10" xfId="41" applyNumberFormat="1" applyFont="1" applyFill="1" applyBorder="1" applyAlignment="1">
      <alignment vertical="center"/>
      <protection/>
    </xf>
    <xf numFmtId="178" fontId="6" fillId="0" borderId="10" xfId="40" applyNumberFormat="1" applyFont="1" applyFill="1" applyBorder="1" applyAlignment="1">
      <alignment vertical="center"/>
      <protection/>
    </xf>
    <xf numFmtId="178" fontId="4" fillId="0" borderId="0" xfId="0" applyNumberFormat="1" applyFont="1" applyAlignment="1">
      <alignment vertical="center"/>
    </xf>
    <xf numFmtId="0" fontId="8" fillId="0" borderId="0" xfId="40" applyNumberFormat="1" applyFont="1" applyFill="1" applyAlignment="1">
      <alignment horizontal="center"/>
      <protection/>
    </xf>
    <xf numFmtId="0" fontId="8" fillId="0" borderId="0" xfId="40" applyNumberFormat="1" applyFont="1" applyFill="1" applyAlignment="1">
      <alignment horizontal="right"/>
      <protection/>
    </xf>
    <xf numFmtId="176" fontId="8" fillId="0" borderId="0" xfId="40" applyNumberFormat="1" applyFont="1" applyFill="1" applyAlignment="1">
      <alignment horizontal="center"/>
      <protection/>
    </xf>
    <xf numFmtId="0" fontId="9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NumberFormat="1" applyFont="1" applyFill="1" applyBorder="1" applyAlignment="1">
      <alignment horizontal="right" vertical="center"/>
      <protection/>
    </xf>
    <xf numFmtId="0" fontId="9" fillId="0" borderId="10" xfId="40" applyNumberFormat="1" applyFont="1" applyFill="1" applyBorder="1" applyAlignment="1">
      <alignment horizontal="center" vertical="center" wrapText="1"/>
      <protection/>
    </xf>
    <xf numFmtId="176" fontId="10" fillId="0" borderId="10" xfId="40" applyNumberFormat="1" applyFont="1" applyFill="1" applyBorder="1" applyAlignment="1">
      <alignment horizontal="center" vertical="center"/>
      <protection/>
    </xf>
    <xf numFmtId="0" fontId="9" fillId="0" borderId="12" xfId="40" applyNumberFormat="1" applyFont="1" applyFill="1" applyBorder="1" applyAlignment="1">
      <alignment horizontal="center" vertical="center" wrapText="1"/>
      <protection/>
    </xf>
    <xf numFmtId="0" fontId="10" fillId="0" borderId="12" xfId="40" applyNumberFormat="1" applyFont="1" applyFill="1" applyBorder="1" applyAlignment="1">
      <alignment horizontal="center" vertical="center" wrapText="1"/>
      <protection/>
    </xf>
    <xf numFmtId="0" fontId="10" fillId="0" borderId="10" xfId="40" applyNumberFormat="1" applyFont="1" applyFill="1" applyBorder="1" applyAlignment="1">
      <alignment horizontal="center" vertical="center" wrapText="1"/>
      <protection/>
    </xf>
    <xf numFmtId="0" fontId="9" fillId="0" borderId="13" xfId="40" applyNumberFormat="1" applyFont="1" applyFill="1" applyBorder="1" applyAlignment="1">
      <alignment horizontal="center" vertical="center" wrapText="1"/>
      <protection/>
    </xf>
    <xf numFmtId="0" fontId="9" fillId="0" borderId="14" xfId="40" applyNumberFormat="1" applyFont="1" applyFill="1" applyBorder="1" applyAlignment="1">
      <alignment horizontal="center" vertical="center" wrapText="1"/>
      <protection/>
    </xf>
    <xf numFmtId="176" fontId="9" fillId="33" borderId="13" xfId="40" applyNumberFormat="1" applyFont="1" applyFill="1" applyBorder="1" applyAlignment="1">
      <alignment horizontal="center" vertical="center" wrapText="1"/>
      <protection/>
    </xf>
    <xf numFmtId="176" fontId="9" fillId="33" borderId="14" xfId="40" applyNumberFormat="1" applyFont="1" applyFill="1" applyBorder="1" applyAlignment="1">
      <alignment horizontal="center" vertical="center" wrapText="1"/>
      <protection/>
    </xf>
    <xf numFmtId="178" fontId="11" fillId="0" borderId="11" xfId="40" applyNumberFormat="1" applyFont="1" applyFill="1" applyBorder="1" applyAlignment="1">
      <alignment horizontal="center" vertical="center"/>
      <protection/>
    </xf>
    <xf numFmtId="178" fontId="5" fillId="0" borderId="10" xfId="40" applyNumberFormat="1" applyFont="1" applyFill="1" applyBorder="1" applyAlignment="1">
      <alignment horizontal="center" vertical="center"/>
      <protection/>
    </xf>
    <xf numFmtId="0" fontId="9" fillId="0" borderId="11" xfId="40" applyNumberFormat="1" applyFont="1" applyFill="1" applyBorder="1" applyAlignment="1">
      <alignment horizontal="center" vertical="center" wrapText="1"/>
      <protection/>
    </xf>
    <xf numFmtId="0" fontId="10" fillId="0" borderId="11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6-1" xfId="40"/>
    <cellStyle name="常规_附件三" xfId="41"/>
    <cellStyle name="常规_水运及支持系统基本建设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6"/>
  <sheetViews>
    <sheetView showZeros="0" tabSelected="1" zoomScaleSheetLayoutView="100"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8" sqref="I8"/>
    </sheetView>
  </sheetViews>
  <sheetFormatPr defaultColWidth="9.00390625" defaultRowHeight="14.25"/>
  <cols>
    <col min="1" max="1" width="5.375" style="5" customWidth="1"/>
    <col min="2" max="2" width="22.875" style="6" customWidth="1"/>
    <col min="3" max="3" width="22.25390625" style="6" customWidth="1"/>
    <col min="4" max="4" width="7.125" style="6" customWidth="1"/>
    <col min="5" max="5" width="8.125" style="7" customWidth="1"/>
    <col min="6" max="6" width="9.375" style="7" customWidth="1"/>
    <col min="7" max="7" width="8.625" style="7" customWidth="1"/>
    <col min="8" max="8" width="7.125" style="7" customWidth="1"/>
    <col min="9" max="9" width="9.00390625" style="6" customWidth="1"/>
    <col min="10" max="10" width="6.25390625" style="6" customWidth="1"/>
    <col min="11" max="11" width="6.625" style="6" customWidth="1"/>
    <col min="12" max="12" width="5.25390625" style="6" customWidth="1"/>
    <col min="13" max="13" width="7.75390625" style="6" customWidth="1"/>
    <col min="14" max="14" width="7.375" style="6" customWidth="1"/>
    <col min="15" max="15" width="5.625" style="6" hidden="1" customWidth="1"/>
    <col min="16" max="16" width="6.375" style="54" customWidth="1"/>
    <col min="17" max="17" width="6.625" style="6" customWidth="1"/>
    <col min="18" max="18" width="25.25390625" style="8" customWidth="1"/>
    <col min="19" max="232" width="9.00390625" style="6" customWidth="1"/>
    <col min="233" max="241" width="9.00390625" style="9" customWidth="1"/>
  </cols>
  <sheetData>
    <row r="1" spans="1:236" ht="34.5" customHeight="1">
      <c r="A1" s="77" t="s">
        <v>59</v>
      </c>
      <c r="B1" s="77"/>
      <c r="C1" s="77"/>
      <c r="D1" s="77"/>
      <c r="E1" s="78"/>
      <c r="F1" s="78"/>
      <c r="G1" s="78"/>
      <c r="H1" s="78"/>
      <c r="I1" s="77"/>
      <c r="J1" s="77"/>
      <c r="K1" s="77"/>
      <c r="L1" s="77"/>
      <c r="M1" s="77"/>
      <c r="N1" s="77"/>
      <c r="O1" s="77"/>
      <c r="P1" s="79"/>
      <c r="Q1" s="77"/>
      <c r="R1" s="77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8"/>
      <c r="HZ1" s="38"/>
      <c r="IA1" s="38"/>
      <c r="IB1" s="38"/>
    </row>
    <row r="2" spans="1:241" s="1" customFormat="1" ht="12.75" customHeight="1">
      <c r="A2" s="10"/>
      <c r="B2" s="11"/>
      <c r="C2" s="11"/>
      <c r="D2" s="11"/>
      <c r="E2" s="12"/>
      <c r="F2" s="12"/>
      <c r="G2" s="12"/>
      <c r="H2" s="12"/>
      <c r="I2" s="11"/>
      <c r="J2" s="11"/>
      <c r="K2" s="11"/>
      <c r="L2" s="11"/>
      <c r="M2" s="55"/>
      <c r="N2" s="30"/>
      <c r="O2" s="30"/>
      <c r="P2" s="53"/>
      <c r="Q2" s="30"/>
      <c r="R2" s="33" t="s">
        <v>0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</row>
    <row r="3" spans="1:241" s="2" customFormat="1" ht="27" customHeight="1">
      <c r="A3" s="94" t="s">
        <v>1</v>
      </c>
      <c r="B3" s="80" t="s">
        <v>2</v>
      </c>
      <c r="C3" s="80" t="s">
        <v>3</v>
      </c>
      <c r="D3" s="81"/>
      <c r="E3" s="82"/>
      <c r="F3" s="82"/>
      <c r="G3" s="82"/>
      <c r="H3" s="82"/>
      <c r="I3" s="83" t="s">
        <v>4</v>
      </c>
      <c r="J3" s="81"/>
      <c r="K3" s="81"/>
      <c r="L3" s="81"/>
      <c r="M3" s="83" t="s">
        <v>5</v>
      </c>
      <c r="N3" s="81" t="s">
        <v>6</v>
      </c>
      <c r="O3" s="81"/>
      <c r="P3" s="84"/>
      <c r="Q3" s="81"/>
      <c r="R3" s="85" t="s">
        <v>7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</row>
    <row r="4" spans="1:241" s="2" customFormat="1" ht="21" customHeight="1">
      <c r="A4" s="95"/>
      <c r="B4" s="81"/>
      <c r="C4" s="80" t="s">
        <v>8</v>
      </c>
      <c r="D4" s="83" t="s">
        <v>9</v>
      </c>
      <c r="E4" s="80" t="s">
        <v>10</v>
      </c>
      <c r="F4" s="81"/>
      <c r="G4" s="81"/>
      <c r="H4" s="81"/>
      <c r="I4" s="80" t="s">
        <v>11</v>
      </c>
      <c r="J4" s="83" t="s">
        <v>12</v>
      </c>
      <c r="K4" s="83" t="s">
        <v>13</v>
      </c>
      <c r="L4" s="83" t="s">
        <v>14</v>
      </c>
      <c r="M4" s="81"/>
      <c r="N4" s="80" t="s">
        <v>15</v>
      </c>
      <c r="O4" s="88" t="s">
        <v>12</v>
      </c>
      <c r="P4" s="90" t="s">
        <v>51</v>
      </c>
      <c r="Q4" s="83" t="s">
        <v>14</v>
      </c>
      <c r="R4" s="86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</row>
    <row r="5" spans="1:241" s="3" customFormat="1" ht="26.25" customHeight="1">
      <c r="A5" s="95"/>
      <c r="B5" s="81"/>
      <c r="C5" s="81"/>
      <c r="D5" s="87"/>
      <c r="E5" s="13" t="s">
        <v>11</v>
      </c>
      <c r="F5" s="14" t="s">
        <v>12</v>
      </c>
      <c r="G5" s="14" t="s">
        <v>13</v>
      </c>
      <c r="H5" s="14" t="s">
        <v>16</v>
      </c>
      <c r="I5" s="81"/>
      <c r="J5" s="87"/>
      <c r="K5" s="87"/>
      <c r="L5" s="87"/>
      <c r="M5" s="81"/>
      <c r="N5" s="81"/>
      <c r="O5" s="89"/>
      <c r="P5" s="91"/>
      <c r="Q5" s="87"/>
      <c r="R5" s="86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</row>
    <row r="6" spans="1:241" s="71" customFormat="1" ht="26.25" customHeight="1">
      <c r="A6" s="92" t="s">
        <v>17</v>
      </c>
      <c r="B6" s="93"/>
      <c r="C6" s="66"/>
      <c r="D6" s="66"/>
      <c r="E6" s="67">
        <f aca="true" t="shared" si="0" ref="E6:R6">E7+E14</f>
        <v>2282929.78</v>
      </c>
      <c r="F6" s="67">
        <f t="shared" si="0"/>
        <v>655580</v>
      </c>
      <c r="G6" s="67">
        <f t="shared" si="0"/>
        <v>1427645.93</v>
      </c>
      <c r="H6" s="67">
        <f t="shared" si="0"/>
        <v>199703.85</v>
      </c>
      <c r="I6" s="67">
        <f t="shared" si="0"/>
        <v>92436</v>
      </c>
      <c r="J6" s="67">
        <f t="shared" si="0"/>
        <v>14580</v>
      </c>
      <c r="K6" s="67">
        <f t="shared" si="0"/>
        <v>73434</v>
      </c>
      <c r="L6" s="67">
        <f t="shared" si="0"/>
        <v>4422</v>
      </c>
      <c r="M6" s="67">
        <f t="shared" si="0"/>
        <v>45412</v>
      </c>
      <c r="N6" s="67">
        <f t="shared" si="0"/>
        <v>112555.85</v>
      </c>
      <c r="O6" s="67">
        <f t="shared" si="0"/>
        <v>0</v>
      </c>
      <c r="P6" s="68">
        <f t="shared" si="0"/>
        <v>108600</v>
      </c>
      <c r="Q6" s="67">
        <f t="shared" si="0"/>
        <v>3955.85</v>
      </c>
      <c r="R6" s="69">
        <f t="shared" si="0"/>
        <v>0</v>
      </c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</row>
    <row r="7" spans="1:241" s="71" customFormat="1" ht="15.75">
      <c r="A7" s="65" t="s">
        <v>18</v>
      </c>
      <c r="B7" s="72" t="s">
        <v>19</v>
      </c>
      <c r="C7" s="66"/>
      <c r="D7" s="66"/>
      <c r="E7" s="68">
        <f aca="true" t="shared" si="1" ref="E7:Q7">SUM(E8:E13)</f>
        <v>187929.78</v>
      </c>
      <c r="F7" s="68">
        <f t="shared" si="1"/>
        <v>14580</v>
      </c>
      <c r="G7" s="68">
        <f t="shared" si="1"/>
        <v>159645.93</v>
      </c>
      <c r="H7" s="68">
        <f t="shared" si="1"/>
        <v>13703.85</v>
      </c>
      <c r="I7" s="68">
        <f t="shared" si="1"/>
        <v>91776</v>
      </c>
      <c r="J7" s="68">
        <f t="shared" si="1"/>
        <v>14580</v>
      </c>
      <c r="K7" s="68">
        <f t="shared" si="1"/>
        <v>72774</v>
      </c>
      <c r="L7" s="68">
        <f t="shared" si="1"/>
        <v>4422</v>
      </c>
      <c r="M7" s="68">
        <f t="shared" si="1"/>
        <v>44752</v>
      </c>
      <c r="N7" s="68">
        <f t="shared" si="1"/>
        <v>109675.85</v>
      </c>
      <c r="O7" s="68">
        <f t="shared" si="1"/>
        <v>0</v>
      </c>
      <c r="P7" s="68">
        <f>SUM(P8:P13)</f>
        <v>105720</v>
      </c>
      <c r="Q7" s="68">
        <f t="shared" si="1"/>
        <v>3955.85</v>
      </c>
      <c r="R7" s="69">
        <f>SUM(R9:R11)</f>
        <v>0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0"/>
      <c r="HZ7" s="70"/>
      <c r="IA7" s="70"/>
      <c r="IB7" s="70"/>
      <c r="IC7" s="70"/>
      <c r="ID7" s="70"/>
      <c r="IE7" s="70"/>
      <c r="IF7" s="70"/>
      <c r="IG7" s="70"/>
    </row>
    <row r="8" spans="1:241" s="64" customFormat="1" ht="36" customHeight="1">
      <c r="A8" s="56">
        <v>1</v>
      </c>
      <c r="B8" s="17" t="s">
        <v>56</v>
      </c>
      <c r="C8" s="57" t="s">
        <v>57</v>
      </c>
      <c r="D8" s="58" t="s">
        <v>58</v>
      </c>
      <c r="E8" s="59">
        <v>106524.78</v>
      </c>
      <c r="F8" s="59"/>
      <c r="G8" s="60">
        <f>E8-H8</f>
        <v>101198.78</v>
      </c>
      <c r="H8" s="60">
        <v>5326</v>
      </c>
      <c r="I8" s="59"/>
      <c r="J8" s="59"/>
      <c r="K8" s="59"/>
      <c r="L8" s="59"/>
      <c r="M8" s="59"/>
      <c r="N8" s="60">
        <v>82600</v>
      </c>
      <c r="O8" s="59"/>
      <c r="P8" s="59">
        <v>82600</v>
      </c>
      <c r="Q8" s="60"/>
      <c r="R8" s="61" t="s">
        <v>55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3"/>
      <c r="HZ8" s="63"/>
      <c r="IA8" s="63"/>
      <c r="IB8" s="63"/>
      <c r="IC8" s="63"/>
      <c r="ID8" s="63"/>
      <c r="IE8" s="63"/>
      <c r="IF8" s="63"/>
      <c r="IG8" s="63"/>
    </row>
    <row r="9" spans="1:241" s="4" customFormat="1" ht="48.75" customHeight="1">
      <c r="A9" s="16">
        <v>2</v>
      </c>
      <c r="B9" s="17" t="s">
        <v>20</v>
      </c>
      <c r="C9" s="18" t="s">
        <v>21</v>
      </c>
      <c r="D9" s="15" t="s">
        <v>22</v>
      </c>
      <c r="E9" s="19">
        <v>40746</v>
      </c>
      <c r="F9" s="19">
        <v>12640</v>
      </c>
      <c r="G9" s="20">
        <f>E9-F9-H9</f>
        <v>22252</v>
      </c>
      <c r="H9" s="19">
        <v>5854</v>
      </c>
      <c r="I9" s="19">
        <f>SUM(J9:L9)</f>
        <v>22483</v>
      </c>
      <c r="J9" s="19">
        <v>12640</v>
      </c>
      <c r="K9" s="19">
        <f>12421-5000</f>
        <v>7421</v>
      </c>
      <c r="L9" s="19">
        <v>2422</v>
      </c>
      <c r="M9" s="19">
        <v>22529</v>
      </c>
      <c r="N9" s="19">
        <f>O9+P9+Q9</f>
        <v>6932</v>
      </c>
      <c r="O9" s="19">
        <f>F9-J9</f>
        <v>0</v>
      </c>
      <c r="P9" s="45">
        <v>3500</v>
      </c>
      <c r="Q9" s="19">
        <f>H9-L9</f>
        <v>3432</v>
      </c>
      <c r="R9" s="36" t="s">
        <v>23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4"/>
      <c r="HZ9" s="34"/>
      <c r="IA9" s="34"/>
      <c r="IB9" s="34"/>
      <c r="IC9" s="34"/>
      <c r="ID9" s="34"/>
      <c r="IE9" s="34"/>
      <c r="IF9" s="34"/>
      <c r="IG9" s="34"/>
    </row>
    <row r="10" spans="1:241" s="4" customFormat="1" ht="48">
      <c r="A10" s="16">
        <v>3</v>
      </c>
      <c r="B10" s="21" t="s">
        <v>24</v>
      </c>
      <c r="C10" s="21" t="s">
        <v>54</v>
      </c>
      <c r="D10" s="15" t="s">
        <v>22</v>
      </c>
      <c r="E10" s="19">
        <v>33448</v>
      </c>
      <c r="F10" s="19"/>
      <c r="G10" s="20">
        <f>E10-F10-H10</f>
        <v>33448</v>
      </c>
      <c r="H10" s="19"/>
      <c r="I10" s="19">
        <f aca="true" t="shared" si="2" ref="I10:I22">SUM(J10:L10)</f>
        <v>14550</v>
      </c>
      <c r="J10" s="19">
        <v>0</v>
      </c>
      <c r="K10" s="19">
        <v>14550</v>
      </c>
      <c r="L10" s="19"/>
      <c r="M10" s="19">
        <v>17153</v>
      </c>
      <c r="N10" s="19">
        <f>O10+P10+Q10</f>
        <v>13820</v>
      </c>
      <c r="O10" s="20">
        <f>F10-J10</f>
        <v>0</v>
      </c>
      <c r="P10" s="45">
        <v>13820</v>
      </c>
      <c r="Q10" s="19">
        <f>H10-L10</f>
        <v>0</v>
      </c>
      <c r="R10" s="36" t="s">
        <v>25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4"/>
      <c r="HZ10" s="34"/>
      <c r="IA10" s="34"/>
      <c r="IB10" s="34"/>
      <c r="IC10" s="34"/>
      <c r="ID10" s="34"/>
      <c r="IE10" s="34"/>
      <c r="IF10" s="34"/>
      <c r="IG10" s="34"/>
    </row>
    <row r="11" spans="1:236" ht="30.75" customHeight="1">
      <c r="A11" s="16">
        <v>4</v>
      </c>
      <c r="B11" s="21" t="s">
        <v>52</v>
      </c>
      <c r="C11" s="22" t="s">
        <v>26</v>
      </c>
      <c r="D11" s="15" t="s">
        <v>22</v>
      </c>
      <c r="E11" s="19">
        <v>7211</v>
      </c>
      <c r="F11" s="20">
        <v>1940</v>
      </c>
      <c r="G11" s="20">
        <f>E11-F11-H11</f>
        <v>2747.15</v>
      </c>
      <c r="H11" s="20">
        <f>E11*0.35</f>
        <v>2523.85</v>
      </c>
      <c r="I11" s="19">
        <f t="shared" si="2"/>
        <v>5540</v>
      </c>
      <c r="J11" s="19">
        <v>1940</v>
      </c>
      <c r="K11" s="19">
        <f>2700-1100</f>
        <v>1600</v>
      </c>
      <c r="L11" s="19">
        <v>2000</v>
      </c>
      <c r="M11" s="19">
        <v>5070</v>
      </c>
      <c r="N11" s="19">
        <f>O11+P11+Q11</f>
        <v>1323.85</v>
      </c>
      <c r="O11" s="20">
        <f>F11-J11</f>
        <v>0</v>
      </c>
      <c r="P11" s="45">
        <v>800</v>
      </c>
      <c r="Q11" s="20">
        <f>H11-L11</f>
        <v>523.8499999999999</v>
      </c>
      <c r="R11" s="36" t="s">
        <v>27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8"/>
      <c r="HZ11" s="38"/>
      <c r="IA11" s="38"/>
      <c r="IB11" s="38"/>
    </row>
    <row r="12" spans="1:241" s="4" customFormat="1" ht="15.75">
      <c r="A12" s="16">
        <v>5</v>
      </c>
      <c r="B12" s="17" t="s">
        <v>28</v>
      </c>
      <c r="C12" s="23"/>
      <c r="D12" s="15" t="s">
        <v>29</v>
      </c>
      <c r="E12" s="19"/>
      <c r="F12" s="19"/>
      <c r="G12" s="20"/>
      <c r="H12" s="19"/>
      <c r="I12" s="19">
        <f t="shared" si="2"/>
        <v>32023</v>
      </c>
      <c r="J12" s="19">
        <v>0</v>
      </c>
      <c r="K12" s="19">
        <f>28623+3400</f>
        <v>32023</v>
      </c>
      <c r="L12" s="19"/>
      <c r="M12" s="19"/>
      <c r="N12" s="19">
        <f>O12+P12+Q12</f>
        <v>2700</v>
      </c>
      <c r="O12" s="20"/>
      <c r="P12" s="45">
        <v>2700</v>
      </c>
      <c r="Q12" s="19"/>
      <c r="R12" s="3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</row>
    <row r="13" spans="1:241" s="4" customFormat="1" ht="15.75">
      <c r="A13" s="16">
        <v>6</v>
      </c>
      <c r="B13" s="17" t="s">
        <v>30</v>
      </c>
      <c r="C13" s="23"/>
      <c r="D13" s="15" t="s">
        <v>31</v>
      </c>
      <c r="E13" s="19"/>
      <c r="F13" s="19"/>
      <c r="G13" s="20"/>
      <c r="H13" s="19"/>
      <c r="I13" s="19">
        <f t="shared" si="2"/>
        <v>17180</v>
      </c>
      <c r="J13" s="19">
        <v>0</v>
      </c>
      <c r="K13" s="19">
        <f>14180+3000</f>
        <v>17180</v>
      </c>
      <c r="L13" s="19"/>
      <c r="M13" s="19"/>
      <c r="N13" s="19">
        <f>O13+P13+Q13</f>
        <v>2300</v>
      </c>
      <c r="O13" s="20"/>
      <c r="P13" s="45">
        <v>2300</v>
      </c>
      <c r="Q13" s="19"/>
      <c r="R13" s="3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</row>
    <row r="14" spans="1:18" s="76" customFormat="1" ht="17.25" customHeight="1">
      <c r="A14" s="65" t="s">
        <v>32</v>
      </c>
      <c r="B14" s="74" t="s">
        <v>33</v>
      </c>
      <c r="C14" s="75"/>
      <c r="D14" s="75"/>
      <c r="E14" s="67">
        <f aca="true" t="shared" si="3" ref="E14:P14">SUM(E15:E22)</f>
        <v>2095000</v>
      </c>
      <c r="F14" s="67">
        <f t="shared" si="3"/>
        <v>641000</v>
      </c>
      <c r="G14" s="67">
        <f t="shared" si="3"/>
        <v>1268000</v>
      </c>
      <c r="H14" s="67">
        <f t="shared" si="3"/>
        <v>186000</v>
      </c>
      <c r="I14" s="67">
        <f t="shared" si="3"/>
        <v>660</v>
      </c>
      <c r="J14" s="67">
        <f t="shared" si="3"/>
        <v>0</v>
      </c>
      <c r="K14" s="67">
        <f t="shared" si="3"/>
        <v>660</v>
      </c>
      <c r="L14" s="67">
        <f t="shared" si="3"/>
        <v>0</v>
      </c>
      <c r="M14" s="67">
        <f t="shared" si="3"/>
        <v>660</v>
      </c>
      <c r="N14" s="67">
        <f t="shared" si="3"/>
        <v>2880</v>
      </c>
      <c r="O14" s="67">
        <f t="shared" si="3"/>
        <v>0</v>
      </c>
      <c r="P14" s="68">
        <f t="shared" si="3"/>
        <v>2880</v>
      </c>
      <c r="Q14" s="67">
        <f>SUM(Q15:Q22)</f>
        <v>0</v>
      </c>
      <c r="R14" s="69">
        <f>SUM(R15:R22)</f>
        <v>0</v>
      </c>
    </row>
    <row r="15" spans="1:18" ht="24">
      <c r="A15" s="49">
        <v>7</v>
      </c>
      <c r="B15" s="21" t="s">
        <v>34</v>
      </c>
      <c r="C15" s="24"/>
      <c r="D15" s="15"/>
      <c r="E15" s="25"/>
      <c r="F15" s="26"/>
      <c r="G15" s="27"/>
      <c r="H15" s="25"/>
      <c r="I15" s="19">
        <f t="shared" si="2"/>
        <v>0</v>
      </c>
      <c r="J15" s="25"/>
      <c r="K15" s="25">
        <v>0</v>
      </c>
      <c r="L15" s="25"/>
      <c r="M15" s="25">
        <f aca="true" t="shared" si="4" ref="M15:M20">K15</f>
        <v>0</v>
      </c>
      <c r="N15" s="20">
        <f aca="true" t="shared" si="5" ref="N15:N22">O15+P15+Q15</f>
        <v>50</v>
      </c>
      <c r="O15" s="27"/>
      <c r="P15" s="45">
        <v>50</v>
      </c>
      <c r="Q15" s="25"/>
      <c r="R15" s="50" t="s">
        <v>35</v>
      </c>
    </row>
    <row r="16" spans="1:18" ht="25.5">
      <c r="A16" s="49">
        <v>8</v>
      </c>
      <c r="B16" s="21" t="s">
        <v>36</v>
      </c>
      <c r="C16" s="21" t="s">
        <v>37</v>
      </c>
      <c r="D16" s="15" t="s">
        <v>38</v>
      </c>
      <c r="E16" s="25">
        <v>700000</v>
      </c>
      <c r="F16" s="26">
        <v>230000</v>
      </c>
      <c r="G16" s="27">
        <f>E16-F16-H16</f>
        <v>435000</v>
      </c>
      <c r="H16" s="25">
        <f>E16*0.05</f>
        <v>35000</v>
      </c>
      <c r="I16" s="19">
        <f t="shared" si="2"/>
        <v>150</v>
      </c>
      <c r="J16" s="25"/>
      <c r="K16" s="25">
        <v>150</v>
      </c>
      <c r="L16" s="25"/>
      <c r="M16" s="25">
        <f t="shared" si="4"/>
        <v>150</v>
      </c>
      <c r="N16" s="20">
        <f t="shared" si="5"/>
        <v>1000</v>
      </c>
      <c r="O16" s="25"/>
      <c r="P16" s="45">
        <v>1000</v>
      </c>
      <c r="Q16" s="25"/>
      <c r="R16" s="50" t="s">
        <v>39</v>
      </c>
    </row>
    <row r="17" spans="1:18" ht="24">
      <c r="A17" s="49">
        <v>9</v>
      </c>
      <c r="B17" s="21" t="s">
        <v>40</v>
      </c>
      <c r="C17" s="21" t="s">
        <v>41</v>
      </c>
      <c r="D17" s="15" t="s">
        <v>38</v>
      </c>
      <c r="E17" s="25">
        <v>600000</v>
      </c>
      <c r="F17" s="26">
        <v>180000</v>
      </c>
      <c r="G17" s="27">
        <f>E17-F17-H17</f>
        <v>330000</v>
      </c>
      <c r="H17" s="25">
        <f>E17*0.15</f>
        <v>90000</v>
      </c>
      <c r="I17" s="19">
        <f t="shared" si="2"/>
        <v>80</v>
      </c>
      <c r="J17" s="25"/>
      <c r="K17" s="25">
        <v>80</v>
      </c>
      <c r="L17" s="25"/>
      <c r="M17" s="25">
        <f t="shared" si="4"/>
        <v>80</v>
      </c>
      <c r="N17" s="20">
        <f t="shared" si="5"/>
        <v>400</v>
      </c>
      <c r="O17" s="25"/>
      <c r="P17" s="45">
        <v>400</v>
      </c>
      <c r="Q17" s="25"/>
      <c r="R17" s="50" t="s">
        <v>39</v>
      </c>
    </row>
    <row r="18" spans="1:18" ht="24.75">
      <c r="A18" s="49">
        <v>10</v>
      </c>
      <c r="B18" s="21" t="s">
        <v>42</v>
      </c>
      <c r="C18" s="21" t="s">
        <v>43</v>
      </c>
      <c r="D18" s="15" t="s">
        <v>38</v>
      </c>
      <c r="E18" s="25">
        <v>600000</v>
      </c>
      <c r="F18" s="26">
        <v>200000</v>
      </c>
      <c r="G18" s="27">
        <f>E18-F18-H18</f>
        <v>370000</v>
      </c>
      <c r="H18" s="25">
        <v>30000</v>
      </c>
      <c r="I18" s="19">
        <f t="shared" si="2"/>
        <v>150</v>
      </c>
      <c r="J18" s="25"/>
      <c r="K18" s="25">
        <v>150</v>
      </c>
      <c r="L18" s="25"/>
      <c r="M18" s="25">
        <f t="shared" si="4"/>
        <v>150</v>
      </c>
      <c r="N18" s="20">
        <f t="shared" si="5"/>
        <v>400</v>
      </c>
      <c r="O18" s="25"/>
      <c r="P18" s="45">
        <v>400</v>
      </c>
      <c r="Q18" s="25"/>
      <c r="R18" s="50" t="s">
        <v>39</v>
      </c>
    </row>
    <row r="19" spans="1:18" ht="15.75">
      <c r="A19" s="49">
        <v>11</v>
      </c>
      <c r="B19" s="21" t="s">
        <v>44</v>
      </c>
      <c r="C19" s="21" t="s">
        <v>45</v>
      </c>
      <c r="D19" s="15" t="s">
        <v>46</v>
      </c>
      <c r="E19" s="25">
        <v>50000</v>
      </c>
      <c r="F19" s="26">
        <v>16000</v>
      </c>
      <c r="G19" s="27">
        <f>E19-F19-H19</f>
        <v>18000</v>
      </c>
      <c r="H19" s="25">
        <v>16000</v>
      </c>
      <c r="I19" s="19">
        <f t="shared" si="2"/>
        <v>80</v>
      </c>
      <c r="J19" s="25"/>
      <c r="K19" s="25">
        <v>80</v>
      </c>
      <c r="L19" s="25"/>
      <c r="M19" s="25">
        <f t="shared" si="4"/>
        <v>80</v>
      </c>
      <c r="N19" s="20">
        <f t="shared" si="5"/>
        <v>30</v>
      </c>
      <c r="O19" s="25"/>
      <c r="P19" s="45">
        <v>30</v>
      </c>
      <c r="Q19" s="25"/>
      <c r="R19" s="50" t="s">
        <v>39</v>
      </c>
    </row>
    <row r="20" spans="1:18" ht="15.75">
      <c r="A20" s="49">
        <v>12</v>
      </c>
      <c r="B20" s="21" t="s">
        <v>47</v>
      </c>
      <c r="C20" s="21" t="s">
        <v>48</v>
      </c>
      <c r="D20" s="15" t="s">
        <v>46</v>
      </c>
      <c r="E20" s="25">
        <v>45000</v>
      </c>
      <c r="F20" s="26">
        <v>15000</v>
      </c>
      <c r="G20" s="27">
        <v>15000</v>
      </c>
      <c r="H20" s="25">
        <v>15000</v>
      </c>
      <c r="I20" s="19">
        <f t="shared" si="2"/>
        <v>0</v>
      </c>
      <c r="J20" s="25"/>
      <c r="K20" s="25"/>
      <c r="L20" s="25"/>
      <c r="M20" s="25">
        <f t="shared" si="4"/>
        <v>0</v>
      </c>
      <c r="N20" s="20">
        <f t="shared" si="5"/>
        <v>100</v>
      </c>
      <c r="O20" s="25"/>
      <c r="P20" s="45">
        <v>100</v>
      </c>
      <c r="Q20" s="25"/>
      <c r="R20" s="51" t="s">
        <v>53</v>
      </c>
    </row>
    <row r="21" spans="1:241" s="48" customFormat="1" ht="35.25" customHeight="1">
      <c r="A21" s="49">
        <v>13</v>
      </c>
      <c r="B21" s="39" t="s">
        <v>50</v>
      </c>
      <c r="C21" s="40"/>
      <c r="D21" s="41" t="s">
        <v>38</v>
      </c>
      <c r="E21" s="42">
        <v>100000</v>
      </c>
      <c r="F21" s="43"/>
      <c r="G21" s="42">
        <f>E21-F21-H21</f>
        <v>100000</v>
      </c>
      <c r="H21" s="42">
        <v>0</v>
      </c>
      <c r="I21" s="19">
        <f t="shared" si="2"/>
        <v>200</v>
      </c>
      <c r="J21" s="42"/>
      <c r="K21" s="42">
        <v>200</v>
      </c>
      <c r="L21" s="42"/>
      <c r="M21" s="42">
        <f>K21</f>
        <v>200</v>
      </c>
      <c r="N21" s="44">
        <f t="shared" si="5"/>
        <v>200</v>
      </c>
      <c r="O21" s="42"/>
      <c r="P21" s="45">
        <v>200</v>
      </c>
      <c r="Q21" s="42"/>
      <c r="R21" s="52" t="s">
        <v>39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7"/>
      <c r="HZ21" s="47"/>
      <c r="IA21" s="47"/>
      <c r="IB21" s="47"/>
      <c r="IC21" s="47"/>
      <c r="ID21" s="47"/>
      <c r="IE21" s="47"/>
      <c r="IF21" s="47"/>
      <c r="IG21" s="47"/>
    </row>
    <row r="22" spans="1:18" ht="108">
      <c r="A22" s="49">
        <v>14</v>
      </c>
      <c r="B22" s="28" t="s">
        <v>49</v>
      </c>
      <c r="C22" s="21" t="s">
        <v>60</v>
      </c>
      <c r="D22" s="15"/>
      <c r="E22" s="25"/>
      <c r="F22" s="26"/>
      <c r="G22" s="27"/>
      <c r="H22" s="25"/>
      <c r="I22" s="19">
        <f t="shared" si="2"/>
        <v>0</v>
      </c>
      <c r="J22" s="25"/>
      <c r="K22" s="25"/>
      <c r="L22" s="25"/>
      <c r="M22" s="25"/>
      <c r="N22" s="20">
        <f t="shared" si="5"/>
        <v>700</v>
      </c>
      <c r="O22" s="25"/>
      <c r="P22" s="45">
        <v>700</v>
      </c>
      <c r="Q22" s="25"/>
      <c r="R22" s="52" t="s">
        <v>39</v>
      </c>
    </row>
    <row r="23" ht="3" customHeight="1"/>
    <row r="24" spans="2:18" ht="15.75">
      <c r="B24" s="29"/>
      <c r="N24" s="31"/>
      <c r="R24" s="6"/>
    </row>
    <row r="25" spans="14:18" ht="15.75">
      <c r="N25" s="31"/>
      <c r="R25" s="6"/>
    </row>
    <row r="26" spans="14:18" ht="15.75">
      <c r="N26" s="31"/>
      <c r="R26" s="6"/>
    </row>
  </sheetData>
  <sheetProtection/>
  <mergeCells count="20">
    <mergeCell ref="N4:N5"/>
    <mergeCell ref="O4:O5"/>
    <mergeCell ref="P4:P5"/>
    <mergeCell ref="Q4:Q5"/>
    <mergeCell ref="A6:B6"/>
    <mergeCell ref="A3:A5"/>
    <mergeCell ref="B3:B5"/>
    <mergeCell ref="C4:C5"/>
    <mergeCell ref="D4:D5"/>
    <mergeCell ref="I4:I5"/>
    <mergeCell ref="A1:R1"/>
    <mergeCell ref="C3:H3"/>
    <mergeCell ref="I3:L3"/>
    <mergeCell ref="N3:Q3"/>
    <mergeCell ref="M3:M5"/>
    <mergeCell ref="R3:R5"/>
    <mergeCell ref="E4:H4"/>
    <mergeCell ref="J4:J5"/>
    <mergeCell ref="K4:K5"/>
    <mergeCell ref="L4:L5"/>
  </mergeCells>
  <printOptions horizontalCentered="1"/>
  <pageMargins left="0.8661417322834646" right="0.1968503937007874" top="0.2755905511811024" bottom="0.11811023622047245" header="0.1968503937007874" footer="0.11811023622047245"/>
  <pageSetup fitToHeight="0" fitToWidth="1" horizontalDpi="600" verticalDpi="600" orientation="landscape" paperSize="8" r:id="rId1"/>
  <headerFooter scaleWithDoc="0" alignWithMargins="0">
    <oddHeader>&amp;L附件2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郑怀珏</dc:creator>
  <cp:keywords/>
  <dc:description/>
  <cp:lastModifiedBy>孙宇强</cp:lastModifiedBy>
  <cp:lastPrinted>2016-12-21T07:15:43Z</cp:lastPrinted>
  <dcterms:created xsi:type="dcterms:W3CDTF">2016-11-22T07:43:34Z</dcterms:created>
  <dcterms:modified xsi:type="dcterms:W3CDTF">2017-03-27T08:39:28Z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