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附件5" sheetId="1" r:id="rId1"/>
  </sheets>
  <definedNames>
    <definedName name="_xlnm._FilterDatabase" localSheetId="0" hidden="1">附件5!$A$1:$P$47</definedName>
    <definedName name="_xlnm.Print_Area" localSheetId="0">附件5!$A$1:$P$47</definedName>
    <definedName name="_xlnm.Print_Titles" localSheetId="0">附件5!$2:$3</definedName>
  </definedNames>
  <calcPr calcId="144525"/>
</workbook>
</file>

<file path=xl/sharedStrings.xml><?xml version="1.0" encoding="utf-8"?>
<sst xmlns="http://schemas.openxmlformats.org/spreadsheetml/2006/main" count="173">
  <si>
    <t>2021年公路建设计划（农村公路路网联接工程）</t>
  </si>
  <si>
    <t>序号</t>
  </si>
  <si>
    <t>市</t>
  </si>
  <si>
    <t>县</t>
  </si>
  <si>
    <t>项目名称</t>
  </si>
  <si>
    <t>建设性质</t>
  </si>
  <si>
    <t>开工年</t>
  </si>
  <si>
    <t>完工年</t>
  </si>
  <si>
    <t>建设规模合计(公里)</t>
  </si>
  <si>
    <t>二级（公里）</t>
  </si>
  <si>
    <t>三级（公里）</t>
  </si>
  <si>
    <t>四级（公里）</t>
  </si>
  <si>
    <t>总投资    （万元）</t>
  </si>
  <si>
    <t>中央车购税补助总额
(万元)</t>
  </si>
  <si>
    <t>2021年车购税补助计划（万元）</t>
  </si>
  <si>
    <t>批复文号</t>
  </si>
  <si>
    <t>备注</t>
  </si>
  <si>
    <t>合计</t>
  </si>
  <si>
    <t>茂名市</t>
  </si>
  <si>
    <t>高州市</t>
  </si>
  <si>
    <t>Y733线山美街道乡道改造</t>
  </si>
  <si>
    <t>改建</t>
  </si>
  <si>
    <t>高交复[2021]1号</t>
  </si>
  <si>
    <t>粤龙山风景区</t>
  </si>
  <si>
    <t>Y748线界牌至文城</t>
  </si>
  <si>
    <t>高交复[2021]99号</t>
  </si>
  <si>
    <t>邻省联结工程</t>
  </si>
  <si>
    <t>韶关市</t>
  </si>
  <si>
    <t>南雄市</t>
  </si>
  <si>
    <t>Y461等线长市至积塔</t>
  </si>
  <si>
    <t>雄交工字[2021]10号</t>
  </si>
  <si>
    <t>水口战役公园</t>
  </si>
  <si>
    <t>Y407线雄州镇至密下水村</t>
  </si>
  <si>
    <t>雄交工字[2021]1号</t>
  </si>
  <si>
    <t>帽子峰银杏森林公园</t>
  </si>
  <si>
    <t>Y475线至观音山</t>
  </si>
  <si>
    <t>雄交工字[2021]14号</t>
  </si>
  <si>
    <t>观音山景区</t>
  </si>
  <si>
    <t>批复建安费1256.1万元</t>
  </si>
  <si>
    <t>Y477线主田镇至江西全南龙源坝</t>
  </si>
  <si>
    <t>雄交工字[2021]15号</t>
  </si>
  <si>
    <t>主田香草世界公园</t>
  </si>
  <si>
    <t>批复28.406公里</t>
  </si>
  <si>
    <t>C244线小梅关至艾前村</t>
  </si>
  <si>
    <t>雄交工字[2020]13号</t>
  </si>
  <si>
    <t>仁化县</t>
  </si>
  <si>
    <t>Y629线灵溪河大桥至新凉亭</t>
  </si>
  <si>
    <t>仁交字[2021]8号</t>
  </si>
  <si>
    <t>灵溪河景区</t>
  </si>
  <si>
    <t>批复7.465公里</t>
  </si>
  <si>
    <t>Y574线凡口矿至丹霞冶炼厂</t>
  </si>
  <si>
    <t>仁交字[2021]4号</t>
  </si>
  <si>
    <t>广东凡口国家矿山公园</t>
  </si>
  <si>
    <t>批复2.25公里</t>
  </si>
  <si>
    <t>乳源瑶族自治县</t>
  </si>
  <si>
    <t>Y600线云门寺至云门山</t>
  </si>
  <si>
    <t>乳交基[2017]20号</t>
  </si>
  <si>
    <t>云门山景区</t>
  </si>
  <si>
    <t>Y965线龙头村至云门</t>
  </si>
  <si>
    <t>乳交基[2020]44号</t>
  </si>
  <si>
    <t>河源市</t>
  </si>
  <si>
    <t>源城区</t>
  </si>
  <si>
    <t>Y321线香车旅游公路</t>
  </si>
  <si>
    <t>源交函（2021）17号</t>
  </si>
  <si>
    <t>万绿湖风景区</t>
  </si>
  <si>
    <t>Y138线越王山风景区旅游公路</t>
  </si>
  <si>
    <t>源交函（2021）15号</t>
  </si>
  <si>
    <t>越王山风景区</t>
  </si>
  <si>
    <t>Y152线埔前镇陂角通春沐源风景区</t>
  </si>
  <si>
    <t>源交函（2021）16号</t>
  </si>
  <si>
    <t>巴伐利亚庄园景区</t>
  </si>
  <si>
    <t>批复6.687公里</t>
  </si>
  <si>
    <t>龙川县</t>
  </si>
  <si>
    <t>X180线黄花至谷前</t>
  </si>
  <si>
    <t>龙交规函[2021]113号</t>
  </si>
  <si>
    <t>霍山风景区</t>
  </si>
  <si>
    <t>紫金县</t>
  </si>
  <si>
    <t>Y211线叶塘至禾昌</t>
  </si>
  <si>
    <t>紫交规[2020]109号</t>
  </si>
  <si>
    <t>御临门温泉度假村</t>
  </si>
  <si>
    <t>X837线袁田至广福</t>
  </si>
  <si>
    <t>紫交规[2021]21号</t>
  </si>
  <si>
    <t>紫金县省级现代茶产业园</t>
  </si>
  <si>
    <t>连平县</t>
  </si>
  <si>
    <t>Y283新河至河口</t>
  </si>
  <si>
    <t>连交函（2021）88号</t>
  </si>
  <si>
    <t>九连山原始森林度假村景区</t>
  </si>
  <si>
    <t>和平县</t>
  </si>
  <si>
    <t>CZ93线热水镇九连村田子坑口至野猪窝</t>
  </si>
  <si>
    <t>和交规函[2021]7号</t>
  </si>
  <si>
    <t>和平热龙温泉度假村</t>
  </si>
  <si>
    <t>惠州市</t>
  </si>
  <si>
    <t>惠东县</t>
  </si>
  <si>
    <t>UF60等线安墩水美国家森林康养基地公路</t>
  </si>
  <si>
    <t>惠东交[2020]407号</t>
  </si>
  <si>
    <t>安墩水美国家森林康养基地</t>
  </si>
  <si>
    <t>梅州市</t>
  </si>
  <si>
    <t>梅县区</t>
  </si>
  <si>
    <t>Y351丙村镇新圩至旋风（白沙）</t>
  </si>
  <si>
    <t>梅县区交[2021]24号</t>
  </si>
  <si>
    <t>“客都人家”康养文旅综合体景区、叶剑英纪念园</t>
  </si>
  <si>
    <t>Y402线丙村镇旋风至白渡三和</t>
  </si>
  <si>
    <t>梅县区交基
〔2021〕6号</t>
  </si>
  <si>
    <t>Y031线城东至白渡</t>
  </si>
  <si>
    <t>梅县区交基[2021]1号</t>
  </si>
  <si>
    <t>平远县</t>
  </si>
  <si>
    <t>X038线东石至泗水至普滩</t>
  </si>
  <si>
    <t>平交字[2021]18号</t>
  </si>
  <si>
    <t>长潭旅游区</t>
  </si>
  <si>
    <t>批复23.277公里</t>
  </si>
  <si>
    <t>Y117线差干至五指石</t>
  </si>
  <si>
    <t>平交字[2021] 16号</t>
  </si>
  <si>
    <t>五指石风景名胜区</t>
  </si>
  <si>
    <t>Y150线石正镇东台至南台山</t>
  </si>
  <si>
    <t>平交字[2021]17号</t>
  </si>
  <si>
    <t>南药产业园</t>
  </si>
  <si>
    <t>X966线吾良畲至筠竹</t>
  </si>
  <si>
    <t>平交字[2021] 12号</t>
  </si>
  <si>
    <t>Y115线云板岗至新村</t>
  </si>
  <si>
    <t>平交字[2021] 13号</t>
  </si>
  <si>
    <t>X020线镇政府至富石水库</t>
  </si>
  <si>
    <t>平交字[2021] 14号</t>
  </si>
  <si>
    <t>Y242线胡洋至重坑</t>
  </si>
  <si>
    <t>平交字[2021] 15号</t>
  </si>
  <si>
    <t>批复4.164公里</t>
  </si>
  <si>
    <t>蕉岭县</t>
  </si>
  <si>
    <t>C394等线蕉华工业园区重点经济网络公路</t>
  </si>
  <si>
    <t>蕉交基[2020]160号</t>
  </si>
  <si>
    <t>蕉华工业园区</t>
  </si>
  <si>
    <t>批复2.51公里</t>
  </si>
  <si>
    <t>Y101线铁坑至下育</t>
  </si>
  <si>
    <t>蕉府函[2021] 33号</t>
  </si>
  <si>
    <t>大埔县</t>
  </si>
  <si>
    <t>Y221等线西岩山茶场至三溪村</t>
  </si>
  <si>
    <t>埔交(2021) 47号</t>
  </si>
  <si>
    <t>西岩茶乡度假村</t>
  </si>
  <si>
    <t>Y467线百侯镇软桥至大东镇富溪</t>
  </si>
  <si>
    <t>埔交(2020)179号</t>
  </si>
  <si>
    <t>百侯名镇旅游区</t>
  </si>
  <si>
    <t>丰顺县</t>
  </si>
  <si>
    <t>Y226等线八乡山镇小溪至滩良红军路</t>
  </si>
  <si>
    <t>丰交[2018]556号</t>
  </si>
  <si>
    <t>八乡大峡谷</t>
  </si>
  <si>
    <t>五华县</t>
  </si>
  <si>
    <t>热矿泥益生湖旅游专线</t>
  </si>
  <si>
    <t>新建</t>
  </si>
  <si>
    <t>华交字[2018]187号</t>
  </si>
  <si>
    <t>热矿泥益生湖</t>
  </si>
  <si>
    <t>大坑至梧溪公路</t>
  </si>
  <si>
    <t>华交字[2019]41号</t>
  </si>
  <si>
    <t>红色旅游公路</t>
  </si>
  <si>
    <t>Y389等线优河至黄砂公路</t>
  </si>
  <si>
    <t>华交字[2018]92号</t>
  </si>
  <si>
    <t>汕尾市</t>
  </si>
  <si>
    <t>陆丰市</t>
  </si>
  <si>
    <t>VD01等线碣海产业园区产业联接工程</t>
  </si>
  <si>
    <t>陆交运[2021]168号</t>
  </si>
  <si>
    <t>碣海产业园区</t>
  </si>
  <si>
    <t>肇庆市</t>
  </si>
  <si>
    <t>四会市</t>
  </si>
  <si>
    <t>Y364线甜竹坑桥至奇石河景区</t>
  </si>
  <si>
    <t>四交批2021[18]号</t>
  </si>
  <si>
    <t>奇石河景区</t>
  </si>
  <si>
    <t>潮州市</t>
  </si>
  <si>
    <t>饶平县</t>
  </si>
  <si>
    <t>Y409饶秀线改建</t>
  </si>
  <si>
    <t>饶交基[2021]17号</t>
  </si>
  <si>
    <t>Y422麻亚线改建</t>
  </si>
  <si>
    <t>饶交基[2021]18号</t>
  </si>
  <si>
    <t>云浮</t>
  </si>
  <si>
    <t>郁南县</t>
  </si>
  <si>
    <t>X854线通门至筋竹</t>
  </si>
  <si>
    <t>郁交基[2019]39号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</si>
</sst>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44" formatCode="_ &quot;￥&quot;* #,##0.00_ ;_ &quot;￥&quot;* \-#,##0.00_ ;_ &quot;￥&quot;* &quot;-&quot;??_ ;_ @_ "/>
    <numFmt numFmtId="178" formatCode="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8" fontId="1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40" applyFont="1" applyFill="1" applyBorder="1" applyAlignment="1">
      <alignment horizontal="center" vertical="center" wrapText="1"/>
    </xf>
    <xf numFmtId="0" fontId="5" fillId="0" borderId="2" xfId="40" applyFont="1" applyFill="1" applyBorder="1" applyAlignment="1">
      <alignment horizontal="center" vertical="center" wrapText="1"/>
    </xf>
    <xf numFmtId="178" fontId="6" fillId="0" borderId="1" xfId="40" applyNumberFormat="1" applyFont="1" applyFill="1" applyBorder="1" applyAlignment="1">
      <alignment horizontal="center" vertical="center" wrapText="1"/>
    </xf>
    <xf numFmtId="178" fontId="6" fillId="0" borderId="2" xfId="40" applyNumberFormat="1" applyFont="1" applyFill="1" applyBorder="1" applyAlignment="1">
      <alignment horizontal="center" vertical="center" wrapText="1"/>
    </xf>
    <xf numFmtId="178" fontId="6" fillId="0" borderId="2" xfId="40" applyNumberFormat="1" applyFont="1" applyFill="1" applyBorder="1" applyAlignment="1">
      <alignment horizontal="left" vertical="center" wrapText="1"/>
    </xf>
    <xf numFmtId="0" fontId="3" fillId="0" borderId="1" xfId="4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177" fontId="5" fillId="0" borderId="2" xfId="40" applyNumberFormat="1" applyFont="1" applyFill="1" applyBorder="1" applyAlignment="1">
      <alignment horizontal="center" vertical="center" wrapText="1"/>
    </xf>
    <xf numFmtId="178" fontId="5" fillId="0" borderId="2" xfId="40" applyNumberFormat="1" applyFont="1" applyFill="1" applyBorder="1" applyAlignment="1">
      <alignment horizontal="center" vertical="center" wrapText="1"/>
    </xf>
    <xf numFmtId="0" fontId="5" fillId="0" borderId="3" xfId="40" applyFont="1" applyFill="1" applyBorder="1" applyAlignment="1">
      <alignment horizontal="center" vertical="center" wrapText="1"/>
    </xf>
    <xf numFmtId="178" fontId="6" fillId="0" borderId="3" xfId="40" applyNumberFormat="1" applyFont="1" applyFill="1" applyBorder="1" applyAlignment="1">
      <alignment horizontal="center" vertical="center" wrapText="1"/>
    </xf>
    <xf numFmtId="178" fontId="3" fillId="0" borderId="2" xfId="40" applyNumberFormat="1" applyFont="1" applyFill="1" applyBorder="1" applyAlignment="1">
      <alignment horizontal="center" vertical="center" wrapText="1"/>
    </xf>
    <xf numFmtId="0" fontId="3" fillId="0" borderId="3" xfId="4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50"/>
  <sheetViews>
    <sheetView tabSelected="1" zoomScale="85" zoomScaleNormal="85" workbookViewId="0">
      <pane xSplit="4" ySplit="4" topLeftCell="E5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3.5"/>
  <cols>
    <col min="1" max="3" width="9" style="2"/>
    <col min="4" max="4" width="27.6583333333333" style="6" customWidth="1"/>
    <col min="5" max="6" width="9" style="2"/>
    <col min="7" max="7" width="10" style="2" customWidth="1"/>
    <col min="8" max="11" width="9" style="2"/>
    <col min="12" max="12" width="12.875" style="2" customWidth="1"/>
    <col min="13" max="13" width="9.5" style="2" customWidth="1"/>
    <col min="14" max="14" width="13.275" style="2" customWidth="1"/>
    <col min="15" max="16" width="12.5" style="2" customWidth="1"/>
    <col min="17" max="17" width="15.4666666666667" style="2" hidden="1" customWidth="1"/>
    <col min="18" max="18" width="9" style="2"/>
    <col min="19" max="19" width="10.375" style="2"/>
    <col min="20" max="20" width="12.625" style="2"/>
    <col min="21" max="16384" width="9" style="2"/>
  </cols>
  <sheetData>
    <row r="1" ht="48" customHeight="1" spans="1:17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"/>
    </row>
    <row r="2" ht="32" customHeight="1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0" t="s">
        <v>12</v>
      </c>
      <c r="M2" s="21" t="s">
        <v>13</v>
      </c>
      <c r="N2" s="20" t="s">
        <v>14</v>
      </c>
      <c r="O2" s="10" t="s">
        <v>15</v>
      </c>
      <c r="P2" s="22" t="s">
        <v>16</v>
      </c>
      <c r="Q2" s="5"/>
    </row>
    <row r="3" ht="32" customHeight="1" spans="1:17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0"/>
      <c r="M3" s="21"/>
      <c r="N3" s="20"/>
      <c r="O3" s="10"/>
      <c r="P3" s="22"/>
      <c r="Q3" s="5"/>
    </row>
    <row r="4" s="1" customFormat="1" ht="32.25" customHeight="1" spans="1:17">
      <c r="A4" s="11" t="s">
        <v>17</v>
      </c>
      <c r="B4" s="12"/>
      <c r="C4" s="12"/>
      <c r="D4" s="13"/>
      <c r="E4" s="12"/>
      <c r="F4" s="12"/>
      <c r="G4" s="12"/>
      <c r="H4" s="12">
        <f t="shared" ref="H4:N4" si="0">SUM(H5:H47)</f>
        <v>276.829</v>
      </c>
      <c r="I4" s="12">
        <f t="shared" si="0"/>
        <v>17.09</v>
      </c>
      <c r="J4" s="12">
        <f t="shared" si="0"/>
        <v>235.534</v>
      </c>
      <c r="K4" s="12">
        <f t="shared" si="0"/>
        <v>24.205</v>
      </c>
      <c r="L4" s="12">
        <f t="shared" si="0"/>
        <v>183142.1146</v>
      </c>
      <c r="M4" s="12">
        <f t="shared" si="0"/>
        <v>39830</v>
      </c>
      <c r="N4" s="12">
        <f t="shared" si="0"/>
        <v>31000</v>
      </c>
      <c r="O4" s="12"/>
      <c r="P4" s="23"/>
      <c r="Q4" s="29"/>
    </row>
    <row r="5" ht="33" customHeight="1" spans="1:17">
      <c r="A5" s="14">
        <v>1</v>
      </c>
      <c r="B5" s="15" t="s">
        <v>18</v>
      </c>
      <c r="C5" s="15" t="s">
        <v>19</v>
      </c>
      <c r="D5" s="16" t="s">
        <v>20</v>
      </c>
      <c r="E5" s="15" t="s">
        <v>21</v>
      </c>
      <c r="F5" s="15">
        <v>2021</v>
      </c>
      <c r="G5" s="15">
        <v>2021</v>
      </c>
      <c r="H5" s="15">
        <v>2.5</v>
      </c>
      <c r="I5" s="15"/>
      <c r="J5" s="15">
        <v>2.5</v>
      </c>
      <c r="K5" s="15"/>
      <c r="L5" s="15">
        <v>637.5</v>
      </c>
      <c r="M5" s="24">
        <f>ROUND(MIN(H5*140,L5*0.8),0)</f>
        <v>350</v>
      </c>
      <c r="N5" s="24">
        <f t="shared" ref="N5:N9" si="1">M5</f>
        <v>350</v>
      </c>
      <c r="O5" s="15" t="s">
        <v>22</v>
      </c>
      <c r="P5" s="25" t="s">
        <v>23</v>
      </c>
      <c r="Q5" s="5"/>
    </row>
    <row r="6" ht="33" customHeight="1" spans="1:17">
      <c r="A6" s="14">
        <v>2</v>
      </c>
      <c r="B6" s="15" t="s">
        <v>18</v>
      </c>
      <c r="C6" s="15" t="s">
        <v>19</v>
      </c>
      <c r="D6" s="16" t="s">
        <v>24</v>
      </c>
      <c r="E6" s="15" t="s">
        <v>21</v>
      </c>
      <c r="F6" s="15">
        <v>2021</v>
      </c>
      <c r="G6" s="15">
        <v>2021</v>
      </c>
      <c r="H6" s="15">
        <v>0.718</v>
      </c>
      <c r="I6" s="15"/>
      <c r="J6" s="15">
        <v>0.718</v>
      </c>
      <c r="K6" s="15"/>
      <c r="L6" s="15">
        <v>287.2</v>
      </c>
      <c r="M6" s="24">
        <f>ROUND(MIN(H6*140,L6*0.8),0)</f>
        <v>101</v>
      </c>
      <c r="N6" s="24">
        <f t="shared" si="1"/>
        <v>101</v>
      </c>
      <c r="O6" s="15" t="s">
        <v>25</v>
      </c>
      <c r="P6" s="25" t="s">
        <v>26</v>
      </c>
      <c r="Q6" s="5"/>
    </row>
    <row r="7" ht="33" customHeight="1" spans="1:17">
      <c r="A7" s="14">
        <v>3</v>
      </c>
      <c r="B7" s="15" t="s">
        <v>27</v>
      </c>
      <c r="C7" s="15" t="s">
        <v>28</v>
      </c>
      <c r="D7" s="16" t="s">
        <v>29</v>
      </c>
      <c r="E7" s="15" t="s">
        <v>21</v>
      </c>
      <c r="F7" s="15">
        <v>2021</v>
      </c>
      <c r="G7" s="15">
        <v>2021</v>
      </c>
      <c r="H7" s="15">
        <v>9.676</v>
      </c>
      <c r="I7" s="15"/>
      <c r="J7" s="15">
        <v>9.676</v>
      </c>
      <c r="K7" s="15"/>
      <c r="L7" s="15">
        <v>6049</v>
      </c>
      <c r="M7" s="24">
        <f t="shared" ref="M7:M11" si="2">ROUND(MIN(H7*160,L7*0.8),0)</f>
        <v>1548</v>
      </c>
      <c r="N7" s="24">
        <f t="shared" si="1"/>
        <v>1548</v>
      </c>
      <c r="O7" s="15" t="s">
        <v>30</v>
      </c>
      <c r="P7" s="25" t="s">
        <v>31</v>
      </c>
      <c r="Q7" s="5"/>
    </row>
    <row r="8" ht="33" customHeight="1" spans="1:17">
      <c r="A8" s="14">
        <v>4</v>
      </c>
      <c r="B8" s="15" t="s">
        <v>27</v>
      </c>
      <c r="C8" s="15" t="s">
        <v>28</v>
      </c>
      <c r="D8" s="16" t="s">
        <v>32</v>
      </c>
      <c r="E8" s="15" t="s">
        <v>21</v>
      </c>
      <c r="F8" s="15">
        <v>2021</v>
      </c>
      <c r="G8" s="15">
        <v>2021</v>
      </c>
      <c r="H8" s="15">
        <v>6.7</v>
      </c>
      <c r="I8" s="15"/>
      <c r="J8" s="15">
        <v>6.7</v>
      </c>
      <c r="K8" s="15"/>
      <c r="L8" s="15">
        <v>2459.6495</v>
      </c>
      <c r="M8" s="24">
        <f t="shared" si="2"/>
        <v>1072</v>
      </c>
      <c r="N8" s="24">
        <f t="shared" si="1"/>
        <v>1072</v>
      </c>
      <c r="O8" s="15" t="s">
        <v>33</v>
      </c>
      <c r="P8" s="25" t="s">
        <v>34</v>
      </c>
      <c r="Q8" s="5"/>
    </row>
    <row r="9" ht="33" customHeight="1" spans="1:17">
      <c r="A9" s="14">
        <v>5</v>
      </c>
      <c r="B9" s="15" t="s">
        <v>27</v>
      </c>
      <c r="C9" s="15" t="s">
        <v>28</v>
      </c>
      <c r="D9" s="16" t="s">
        <v>35</v>
      </c>
      <c r="E9" s="15" t="s">
        <v>21</v>
      </c>
      <c r="F9" s="15">
        <v>2021</v>
      </c>
      <c r="G9" s="15">
        <v>2021</v>
      </c>
      <c r="H9" s="15">
        <v>8.374</v>
      </c>
      <c r="I9" s="15"/>
      <c r="J9" s="15">
        <v>8.374</v>
      </c>
      <c r="K9" s="15"/>
      <c r="L9" s="15">
        <v>1842.28</v>
      </c>
      <c r="M9" s="24">
        <f t="shared" si="2"/>
        <v>1340</v>
      </c>
      <c r="N9" s="24">
        <f t="shared" si="1"/>
        <v>1340</v>
      </c>
      <c r="O9" s="15" t="s">
        <v>36</v>
      </c>
      <c r="P9" s="25" t="s">
        <v>37</v>
      </c>
      <c r="Q9" s="5" t="s">
        <v>38</v>
      </c>
    </row>
    <row r="10" ht="33" customHeight="1" spans="1:17">
      <c r="A10" s="14">
        <v>6</v>
      </c>
      <c r="B10" s="15" t="s">
        <v>27</v>
      </c>
      <c r="C10" s="15" t="s">
        <v>28</v>
      </c>
      <c r="D10" s="16" t="s">
        <v>39</v>
      </c>
      <c r="E10" s="15" t="s">
        <v>21</v>
      </c>
      <c r="F10" s="15">
        <v>2021</v>
      </c>
      <c r="G10" s="15">
        <v>2022</v>
      </c>
      <c r="H10" s="15">
        <v>11.857</v>
      </c>
      <c r="I10" s="15"/>
      <c r="J10" s="15">
        <v>11.857</v>
      </c>
      <c r="K10" s="15"/>
      <c r="L10" s="15">
        <v>6249.32</v>
      </c>
      <c r="M10" s="24">
        <f t="shared" si="2"/>
        <v>1897</v>
      </c>
      <c r="N10" s="24">
        <v>1000</v>
      </c>
      <c r="O10" s="15" t="s">
        <v>40</v>
      </c>
      <c r="P10" s="25" t="s">
        <v>41</v>
      </c>
      <c r="Q10" s="5" t="s">
        <v>42</v>
      </c>
    </row>
    <row r="11" s="2" customFormat="1" ht="33" customHeight="1" spans="1:17">
      <c r="A11" s="14">
        <v>7</v>
      </c>
      <c r="B11" s="15" t="s">
        <v>27</v>
      </c>
      <c r="C11" s="15" t="s">
        <v>28</v>
      </c>
      <c r="D11" s="16" t="s">
        <v>43</v>
      </c>
      <c r="E11" s="15" t="s">
        <v>21</v>
      </c>
      <c r="F11" s="15">
        <v>2021</v>
      </c>
      <c r="G11" s="15">
        <v>2021</v>
      </c>
      <c r="H11" s="15">
        <f>I11+J11</f>
        <v>0.84</v>
      </c>
      <c r="I11" s="15"/>
      <c r="J11" s="15">
        <v>0.84</v>
      </c>
      <c r="K11" s="15"/>
      <c r="L11" s="15">
        <v>129.0424</v>
      </c>
      <c r="M11" s="24">
        <f t="shared" si="2"/>
        <v>103</v>
      </c>
      <c r="N11" s="24">
        <f t="shared" ref="N11:N33" si="3">M11</f>
        <v>103</v>
      </c>
      <c r="O11" s="15" t="s">
        <v>44</v>
      </c>
      <c r="P11" s="25" t="s">
        <v>26</v>
      </c>
      <c r="Q11" s="5"/>
    </row>
    <row r="12" ht="33" customHeight="1" spans="1:17">
      <c r="A12" s="14">
        <v>8</v>
      </c>
      <c r="B12" s="15" t="s">
        <v>27</v>
      </c>
      <c r="C12" s="15" t="s">
        <v>45</v>
      </c>
      <c r="D12" s="16" t="s">
        <v>46</v>
      </c>
      <c r="E12" s="15" t="s">
        <v>21</v>
      </c>
      <c r="F12" s="15">
        <v>2021</v>
      </c>
      <c r="G12" s="15">
        <v>2022</v>
      </c>
      <c r="H12" s="15">
        <v>4</v>
      </c>
      <c r="I12" s="15"/>
      <c r="J12" s="15">
        <v>4</v>
      </c>
      <c r="K12" s="15"/>
      <c r="L12" s="15">
        <v>2772.42</v>
      </c>
      <c r="M12" s="24">
        <f>ROUND(MIN(H12*140,L12*0.8),0)</f>
        <v>560</v>
      </c>
      <c r="N12" s="24">
        <f t="shared" si="3"/>
        <v>560</v>
      </c>
      <c r="O12" s="15" t="s">
        <v>47</v>
      </c>
      <c r="P12" s="25" t="s">
        <v>48</v>
      </c>
      <c r="Q12" s="5" t="s">
        <v>49</v>
      </c>
    </row>
    <row r="13" ht="33" customHeight="1" spans="1:17">
      <c r="A13" s="14">
        <v>9</v>
      </c>
      <c r="B13" s="15" t="s">
        <v>27</v>
      </c>
      <c r="C13" s="15" t="s">
        <v>45</v>
      </c>
      <c r="D13" s="16" t="s">
        <v>50</v>
      </c>
      <c r="E13" s="15" t="s">
        <v>21</v>
      </c>
      <c r="F13" s="15">
        <v>2021</v>
      </c>
      <c r="G13" s="15">
        <v>2021</v>
      </c>
      <c r="H13" s="15">
        <v>1.8</v>
      </c>
      <c r="I13" s="15"/>
      <c r="J13" s="15">
        <v>1.8</v>
      </c>
      <c r="K13" s="15"/>
      <c r="L13" s="15">
        <v>901.13</v>
      </c>
      <c r="M13" s="24">
        <f>ROUND(MIN(H13*140,L13*0.8),0)</f>
        <v>252</v>
      </c>
      <c r="N13" s="24">
        <f t="shared" si="3"/>
        <v>252</v>
      </c>
      <c r="O13" s="15" t="s">
        <v>51</v>
      </c>
      <c r="P13" s="25" t="s">
        <v>52</v>
      </c>
      <c r="Q13" s="5" t="s">
        <v>53</v>
      </c>
    </row>
    <row r="14" ht="33" customHeight="1" spans="1:17">
      <c r="A14" s="14">
        <v>10</v>
      </c>
      <c r="B14" s="15" t="s">
        <v>27</v>
      </c>
      <c r="C14" s="15" t="s">
        <v>54</v>
      </c>
      <c r="D14" s="16" t="s">
        <v>55</v>
      </c>
      <c r="E14" s="15" t="s">
        <v>21</v>
      </c>
      <c r="F14" s="15">
        <v>2021</v>
      </c>
      <c r="G14" s="15">
        <v>2021</v>
      </c>
      <c r="H14" s="15">
        <v>5.106</v>
      </c>
      <c r="I14" s="15"/>
      <c r="J14" s="15">
        <v>5.106</v>
      </c>
      <c r="K14" s="15"/>
      <c r="L14" s="15">
        <v>5460.1339</v>
      </c>
      <c r="M14" s="24">
        <f t="shared" ref="M14:M31" si="4">ROUND(MIN(H14*160,L14*0.8),0)</f>
        <v>817</v>
      </c>
      <c r="N14" s="24">
        <f t="shared" si="3"/>
        <v>817</v>
      </c>
      <c r="O14" s="15" t="s">
        <v>56</v>
      </c>
      <c r="P14" s="25" t="s">
        <v>57</v>
      </c>
      <c r="Q14" s="5"/>
    </row>
    <row r="15" s="2" customFormat="1" ht="33" customHeight="1" spans="1:17">
      <c r="A15" s="14">
        <v>11</v>
      </c>
      <c r="B15" s="15" t="s">
        <v>27</v>
      </c>
      <c r="C15" s="15" t="s">
        <v>54</v>
      </c>
      <c r="D15" s="16" t="s">
        <v>58</v>
      </c>
      <c r="E15" s="15" t="s">
        <v>21</v>
      </c>
      <c r="F15" s="15">
        <v>2021</v>
      </c>
      <c r="G15" s="15">
        <v>2022</v>
      </c>
      <c r="H15" s="15">
        <v>2.377</v>
      </c>
      <c r="I15" s="15"/>
      <c r="J15" s="15">
        <v>2.377</v>
      </c>
      <c r="K15" s="15"/>
      <c r="L15" s="15">
        <v>1366.77</v>
      </c>
      <c r="M15" s="24">
        <f t="shared" si="4"/>
        <v>380</v>
      </c>
      <c r="N15" s="24">
        <f t="shared" si="3"/>
        <v>380</v>
      </c>
      <c r="O15" s="15" t="s">
        <v>59</v>
      </c>
      <c r="P15" s="25" t="s">
        <v>57</v>
      </c>
      <c r="Q15" s="5"/>
    </row>
    <row r="16" ht="33" customHeight="1" spans="1:17">
      <c r="A16" s="14">
        <v>12</v>
      </c>
      <c r="B16" s="15" t="s">
        <v>60</v>
      </c>
      <c r="C16" s="15" t="s">
        <v>61</v>
      </c>
      <c r="D16" s="16" t="s">
        <v>62</v>
      </c>
      <c r="E16" s="15" t="s">
        <v>21</v>
      </c>
      <c r="F16" s="15">
        <v>2021</v>
      </c>
      <c r="G16" s="15">
        <v>2021</v>
      </c>
      <c r="H16" s="15">
        <v>5.6</v>
      </c>
      <c r="I16" s="15"/>
      <c r="J16" s="15">
        <v>5.6</v>
      </c>
      <c r="K16" s="15"/>
      <c r="L16" s="15">
        <v>990</v>
      </c>
      <c r="M16" s="24">
        <f>ROUND(MIN(H16*140,L16*0.8),0)</f>
        <v>784</v>
      </c>
      <c r="N16" s="24">
        <f t="shared" si="3"/>
        <v>784</v>
      </c>
      <c r="O16" s="15" t="s">
        <v>63</v>
      </c>
      <c r="P16" s="25" t="s">
        <v>64</v>
      </c>
      <c r="Q16" s="5"/>
    </row>
    <row r="17" ht="33" customHeight="1" spans="1:17">
      <c r="A17" s="14">
        <v>13</v>
      </c>
      <c r="B17" s="15" t="s">
        <v>60</v>
      </c>
      <c r="C17" s="15" t="s">
        <v>61</v>
      </c>
      <c r="D17" s="16" t="s">
        <v>65</v>
      </c>
      <c r="E17" s="15" t="s">
        <v>21</v>
      </c>
      <c r="F17" s="15">
        <v>2021</v>
      </c>
      <c r="G17" s="15">
        <v>2021</v>
      </c>
      <c r="H17" s="15">
        <v>3.175</v>
      </c>
      <c r="I17" s="15"/>
      <c r="J17" s="15">
        <v>3.175</v>
      </c>
      <c r="K17" s="15"/>
      <c r="L17" s="15">
        <v>678</v>
      </c>
      <c r="M17" s="24">
        <f>ROUND(MIN(H17*140,L17*0.8),0)</f>
        <v>445</v>
      </c>
      <c r="N17" s="24">
        <f t="shared" si="3"/>
        <v>445</v>
      </c>
      <c r="O17" s="15" t="s">
        <v>66</v>
      </c>
      <c r="P17" s="25" t="s">
        <v>67</v>
      </c>
      <c r="Q17" s="5"/>
    </row>
    <row r="18" ht="33" customHeight="1" spans="1:17">
      <c r="A18" s="14">
        <v>14</v>
      </c>
      <c r="B18" s="15" t="s">
        <v>60</v>
      </c>
      <c r="C18" s="15" t="s">
        <v>61</v>
      </c>
      <c r="D18" s="16" t="s">
        <v>68</v>
      </c>
      <c r="E18" s="15" t="s">
        <v>21</v>
      </c>
      <c r="F18" s="15">
        <v>2021</v>
      </c>
      <c r="G18" s="15">
        <v>2021</v>
      </c>
      <c r="H18" s="15">
        <v>4.575</v>
      </c>
      <c r="I18" s="15"/>
      <c r="J18" s="15">
        <v>4.575</v>
      </c>
      <c r="K18" s="15"/>
      <c r="L18" s="15">
        <v>862</v>
      </c>
      <c r="M18" s="24">
        <f>ROUND(MIN(H18*140,L18*0.8),0)</f>
        <v>641</v>
      </c>
      <c r="N18" s="24">
        <f t="shared" si="3"/>
        <v>641</v>
      </c>
      <c r="O18" s="15" t="s">
        <v>69</v>
      </c>
      <c r="P18" s="25" t="s">
        <v>70</v>
      </c>
      <c r="Q18" s="5" t="s">
        <v>71</v>
      </c>
    </row>
    <row r="19" s="3" customFormat="1" ht="33" customHeight="1" spans="1:16384">
      <c r="A19" s="14">
        <v>15</v>
      </c>
      <c r="B19" s="15" t="s">
        <v>60</v>
      </c>
      <c r="C19" s="15" t="s">
        <v>72</v>
      </c>
      <c r="D19" s="16" t="s">
        <v>73</v>
      </c>
      <c r="E19" s="15" t="s">
        <v>21</v>
      </c>
      <c r="F19" s="15">
        <v>2021</v>
      </c>
      <c r="G19" s="15">
        <v>2021</v>
      </c>
      <c r="H19" s="15">
        <v>9.84</v>
      </c>
      <c r="I19" s="15"/>
      <c r="J19" s="15">
        <v>9.84</v>
      </c>
      <c r="K19" s="15"/>
      <c r="L19" s="15">
        <v>2657.87</v>
      </c>
      <c r="M19" s="24">
        <f t="shared" si="4"/>
        <v>1574</v>
      </c>
      <c r="N19" s="24">
        <f t="shared" si="3"/>
        <v>1574</v>
      </c>
      <c r="O19" s="15" t="s">
        <v>74</v>
      </c>
      <c r="P19" s="25" t="s">
        <v>75</v>
      </c>
      <c r="Q19" s="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="2" customFormat="1" ht="33" customHeight="1" spans="1:17">
      <c r="A20" s="14">
        <v>16</v>
      </c>
      <c r="B20" s="15" t="s">
        <v>60</v>
      </c>
      <c r="C20" s="15" t="s">
        <v>76</v>
      </c>
      <c r="D20" s="16" t="s">
        <v>77</v>
      </c>
      <c r="E20" s="15" t="s">
        <v>21</v>
      </c>
      <c r="F20" s="15">
        <v>2021</v>
      </c>
      <c r="G20" s="15">
        <v>2021</v>
      </c>
      <c r="H20" s="15">
        <v>4.28</v>
      </c>
      <c r="I20" s="15"/>
      <c r="J20" s="15">
        <v>4.28</v>
      </c>
      <c r="K20" s="15"/>
      <c r="L20" s="15">
        <v>912.14</v>
      </c>
      <c r="M20" s="24">
        <f t="shared" si="4"/>
        <v>685</v>
      </c>
      <c r="N20" s="24">
        <f t="shared" si="3"/>
        <v>685</v>
      </c>
      <c r="O20" s="15" t="s">
        <v>78</v>
      </c>
      <c r="P20" s="25" t="s">
        <v>79</v>
      </c>
      <c r="Q20" s="5"/>
    </row>
    <row r="21" ht="33" customHeight="1" spans="1:17">
      <c r="A21" s="14">
        <v>17</v>
      </c>
      <c r="B21" s="15" t="s">
        <v>60</v>
      </c>
      <c r="C21" s="15" t="s">
        <v>76</v>
      </c>
      <c r="D21" s="16" t="s">
        <v>80</v>
      </c>
      <c r="E21" s="15" t="s">
        <v>21</v>
      </c>
      <c r="F21" s="15">
        <v>2021</v>
      </c>
      <c r="G21" s="15">
        <v>2021</v>
      </c>
      <c r="H21" s="15">
        <v>3.5</v>
      </c>
      <c r="I21" s="15"/>
      <c r="J21" s="15">
        <v>3.5</v>
      </c>
      <c r="K21" s="15"/>
      <c r="L21" s="15">
        <v>913</v>
      </c>
      <c r="M21" s="24">
        <f t="shared" si="4"/>
        <v>560</v>
      </c>
      <c r="N21" s="24">
        <f t="shared" si="3"/>
        <v>560</v>
      </c>
      <c r="O21" s="15" t="s">
        <v>81</v>
      </c>
      <c r="P21" s="25" t="s">
        <v>82</v>
      </c>
      <c r="Q21" s="5"/>
    </row>
    <row r="22" s="2" customFormat="1" ht="33" customHeight="1" spans="1:17">
      <c r="A22" s="14">
        <v>18</v>
      </c>
      <c r="B22" s="15" t="s">
        <v>60</v>
      </c>
      <c r="C22" s="15" t="s">
        <v>83</v>
      </c>
      <c r="D22" s="16" t="s">
        <v>84</v>
      </c>
      <c r="E22" s="15" t="s">
        <v>21</v>
      </c>
      <c r="F22" s="15">
        <v>2021</v>
      </c>
      <c r="G22" s="15">
        <v>2021</v>
      </c>
      <c r="H22" s="15">
        <v>4.03</v>
      </c>
      <c r="I22" s="15"/>
      <c r="J22" s="15">
        <v>4.03</v>
      </c>
      <c r="K22" s="15"/>
      <c r="L22" s="15">
        <v>1027.65</v>
      </c>
      <c r="M22" s="24">
        <f t="shared" si="4"/>
        <v>645</v>
      </c>
      <c r="N22" s="24">
        <f t="shared" si="3"/>
        <v>645</v>
      </c>
      <c r="O22" s="15" t="s">
        <v>85</v>
      </c>
      <c r="P22" s="25" t="s">
        <v>86</v>
      </c>
      <c r="Q22" s="5"/>
    </row>
    <row r="23" s="4" customFormat="1" ht="33" customHeight="1" spans="1:17">
      <c r="A23" s="14">
        <v>19</v>
      </c>
      <c r="B23" s="15" t="s">
        <v>60</v>
      </c>
      <c r="C23" s="15" t="s">
        <v>87</v>
      </c>
      <c r="D23" s="16" t="s">
        <v>88</v>
      </c>
      <c r="E23" s="15" t="s">
        <v>21</v>
      </c>
      <c r="F23" s="15">
        <v>2021</v>
      </c>
      <c r="G23" s="15">
        <v>2021</v>
      </c>
      <c r="H23" s="15">
        <v>3.53</v>
      </c>
      <c r="I23" s="15"/>
      <c r="J23" s="15">
        <v>3.53</v>
      </c>
      <c r="K23" s="15"/>
      <c r="L23" s="15">
        <v>670</v>
      </c>
      <c r="M23" s="24">
        <f t="shared" si="4"/>
        <v>536</v>
      </c>
      <c r="N23" s="24">
        <f t="shared" si="3"/>
        <v>536</v>
      </c>
      <c r="O23" s="15" t="s">
        <v>89</v>
      </c>
      <c r="P23" s="25" t="s">
        <v>90</v>
      </c>
      <c r="Q23" s="5"/>
    </row>
    <row r="24" ht="33" customHeight="1" spans="1:17">
      <c r="A24" s="14">
        <v>20</v>
      </c>
      <c r="B24" s="15" t="s">
        <v>91</v>
      </c>
      <c r="C24" s="15" t="s">
        <v>92</v>
      </c>
      <c r="D24" s="16" t="s">
        <v>93</v>
      </c>
      <c r="E24" s="15" t="s">
        <v>21</v>
      </c>
      <c r="F24" s="15">
        <v>2021</v>
      </c>
      <c r="G24" s="15">
        <v>2021</v>
      </c>
      <c r="H24" s="15">
        <v>5.098</v>
      </c>
      <c r="I24" s="15"/>
      <c r="J24" s="15">
        <v>5.098</v>
      </c>
      <c r="K24" s="15"/>
      <c r="L24" s="15">
        <v>2803.9</v>
      </c>
      <c r="M24" s="24">
        <f t="shared" si="4"/>
        <v>816</v>
      </c>
      <c r="N24" s="24">
        <f t="shared" si="3"/>
        <v>816</v>
      </c>
      <c r="O24" s="15" t="s">
        <v>94</v>
      </c>
      <c r="P24" s="25" t="s">
        <v>95</v>
      </c>
      <c r="Q24" s="5"/>
    </row>
    <row r="25" s="3" customFormat="1" ht="64" customHeight="1" spans="1:17">
      <c r="A25" s="14">
        <v>21</v>
      </c>
      <c r="B25" s="15" t="s">
        <v>96</v>
      </c>
      <c r="C25" s="15" t="s">
        <v>97</v>
      </c>
      <c r="D25" s="16" t="s">
        <v>98</v>
      </c>
      <c r="E25" s="15" t="s">
        <v>21</v>
      </c>
      <c r="F25" s="15">
        <v>2021</v>
      </c>
      <c r="G25" s="15">
        <v>2021</v>
      </c>
      <c r="H25" s="15">
        <v>7.711</v>
      </c>
      <c r="I25" s="15"/>
      <c r="J25" s="15">
        <v>7.711</v>
      </c>
      <c r="K25" s="15"/>
      <c r="L25" s="15">
        <v>1494.4645</v>
      </c>
      <c r="M25" s="24">
        <f t="shared" si="4"/>
        <v>1196</v>
      </c>
      <c r="N25" s="24">
        <f t="shared" si="3"/>
        <v>1196</v>
      </c>
      <c r="O25" s="15" t="s">
        <v>99</v>
      </c>
      <c r="P25" s="25" t="s">
        <v>100</v>
      </c>
      <c r="Q25" s="5"/>
    </row>
    <row r="26" s="4" customFormat="1" ht="64" customHeight="1" spans="1:17">
      <c r="A26" s="14">
        <v>22</v>
      </c>
      <c r="B26" s="15" t="s">
        <v>96</v>
      </c>
      <c r="C26" s="15" t="s">
        <v>97</v>
      </c>
      <c r="D26" s="16" t="s">
        <v>101</v>
      </c>
      <c r="E26" s="15" t="s">
        <v>21</v>
      </c>
      <c r="F26" s="15">
        <v>2021</v>
      </c>
      <c r="G26" s="15">
        <v>2022</v>
      </c>
      <c r="H26" s="15">
        <v>1.986</v>
      </c>
      <c r="I26" s="15"/>
      <c r="J26" s="15">
        <v>1.986</v>
      </c>
      <c r="K26" s="26"/>
      <c r="L26" s="15">
        <v>397.3611</v>
      </c>
      <c r="M26" s="24">
        <f t="shared" si="4"/>
        <v>318</v>
      </c>
      <c r="N26" s="24">
        <f t="shared" si="3"/>
        <v>318</v>
      </c>
      <c r="O26" s="15" t="s">
        <v>102</v>
      </c>
      <c r="P26" s="25" t="s">
        <v>100</v>
      </c>
      <c r="Q26" s="5"/>
    </row>
    <row r="27" s="4" customFormat="1" ht="67" customHeight="1" spans="1:17">
      <c r="A27" s="14">
        <v>23</v>
      </c>
      <c r="B27" s="15" t="s">
        <v>96</v>
      </c>
      <c r="C27" s="15" t="s">
        <v>97</v>
      </c>
      <c r="D27" s="16" t="s">
        <v>103</v>
      </c>
      <c r="E27" s="15" t="s">
        <v>21</v>
      </c>
      <c r="F27" s="15">
        <v>2021</v>
      </c>
      <c r="G27" s="15">
        <v>2022</v>
      </c>
      <c r="H27" s="15">
        <v>11</v>
      </c>
      <c r="I27" s="15"/>
      <c r="J27" s="15">
        <v>11</v>
      </c>
      <c r="K27" s="15"/>
      <c r="L27" s="15">
        <v>1932</v>
      </c>
      <c r="M27" s="24">
        <f t="shared" si="4"/>
        <v>1546</v>
      </c>
      <c r="N27" s="24">
        <v>800</v>
      </c>
      <c r="O27" s="15" t="s">
        <v>104</v>
      </c>
      <c r="P27" s="25" t="s">
        <v>100</v>
      </c>
      <c r="Q27" s="5"/>
    </row>
    <row r="28" ht="33" customHeight="1" spans="1:17">
      <c r="A28" s="14">
        <v>24</v>
      </c>
      <c r="B28" s="15" t="s">
        <v>96</v>
      </c>
      <c r="C28" s="15" t="s">
        <v>105</v>
      </c>
      <c r="D28" s="16" t="s">
        <v>106</v>
      </c>
      <c r="E28" s="15" t="s">
        <v>21</v>
      </c>
      <c r="F28" s="15">
        <v>2021</v>
      </c>
      <c r="G28" s="15">
        <v>2022</v>
      </c>
      <c r="H28" s="15">
        <v>23.277</v>
      </c>
      <c r="I28" s="15"/>
      <c r="J28" s="15">
        <v>23.277</v>
      </c>
      <c r="K28" s="15"/>
      <c r="L28" s="15">
        <v>24040.48</v>
      </c>
      <c r="M28" s="24">
        <f t="shared" si="4"/>
        <v>3724</v>
      </c>
      <c r="N28" s="24">
        <v>1982</v>
      </c>
      <c r="O28" s="15" t="s">
        <v>107</v>
      </c>
      <c r="P28" s="25" t="s">
        <v>108</v>
      </c>
      <c r="Q28" s="5" t="s">
        <v>109</v>
      </c>
    </row>
    <row r="29" s="2" customFormat="1" ht="33" customHeight="1" spans="1:17">
      <c r="A29" s="14">
        <v>25</v>
      </c>
      <c r="B29" s="15" t="s">
        <v>96</v>
      </c>
      <c r="C29" s="15" t="s">
        <v>105</v>
      </c>
      <c r="D29" s="16" t="s">
        <v>110</v>
      </c>
      <c r="E29" s="15" t="s">
        <v>21</v>
      </c>
      <c r="F29" s="15">
        <v>2021</v>
      </c>
      <c r="G29" s="15">
        <v>2021</v>
      </c>
      <c r="H29" s="15">
        <v>0.938</v>
      </c>
      <c r="I29" s="17"/>
      <c r="J29" s="15">
        <v>0.938</v>
      </c>
      <c r="K29" s="15"/>
      <c r="L29" s="17">
        <v>239.19</v>
      </c>
      <c r="M29" s="24">
        <f t="shared" si="4"/>
        <v>150</v>
      </c>
      <c r="N29" s="24">
        <f>M29</f>
        <v>150</v>
      </c>
      <c r="O29" s="17" t="s">
        <v>111</v>
      </c>
      <c r="P29" s="27" t="s">
        <v>112</v>
      </c>
      <c r="Q29" s="5"/>
    </row>
    <row r="30" s="2" customFormat="1" ht="33" customHeight="1" spans="1:17">
      <c r="A30" s="14">
        <v>26</v>
      </c>
      <c r="B30" s="15" t="s">
        <v>96</v>
      </c>
      <c r="C30" s="15" t="s">
        <v>105</v>
      </c>
      <c r="D30" s="16" t="s">
        <v>113</v>
      </c>
      <c r="E30" s="15" t="s">
        <v>21</v>
      </c>
      <c r="F30" s="15">
        <v>2021</v>
      </c>
      <c r="G30" s="15">
        <v>2021</v>
      </c>
      <c r="H30" s="15">
        <v>2.088</v>
      </c>
      <c r="I30" s="17"/>
      <c r="J30" s="15">
        <v>2.088</v>
      </c>
      <c r="K30" s="15"/>
      <c r="L30" s="17">
        <v>772.6</v>
      </c>
      <c r="M30" s="24">
        <f t="shared" si="4"/>
        <v>334</v>
      </c>
      <c r="N30" s="24">
        <f>M30</f>
        <v>334</v>
      </c>
      <c r="O30" s="15" t="s">
        <v>114</v>
      </c>
      <c r="P30" s="25" t="s">
        <v>115</v>
      </c>
      <c r="Q30" s="5"/>
    </row>
    <row r="31" s="2" customFormat="1" ht="33" customHeight="1" spans="1:17">
      <c r="A31" s="14">
        <v>27</v>
      </c>
      <c r="B31" s="15" t="s">
        <v>96</v>
      </c>
      <c r="C31" s="15" t="s">
        <v>105</v>
      </c>
      <c r="D31" s="16" t="s">
        <v>116</v>
      </c>
      <c r="E31" s="15" t="s">
        <v>21</v>
      </c>
      <c r="F31" s="15">
        <v>2021</v>
      </c>
      <c r="G31" s="15">
        <v>2022</v>
      </c>
      <c r="H31" s="15">
        <v>7.187</v>
      </c>
      <c r="I31" s="15"/>
      <c r="J31" s="15">
        <v>7.187</v>
      </c>
      <c r="K31" s="15"/>
      <c r="L31" s="15">
        <v>5030.9</v>
      </c>
      <c r="M31" s="24">
        <f t="shared" si="4"/>
        <v>1150</v>
      </c>
      <c r="N31" s="24">
        <v>580</v>
      </c>
      <c r="O31" s="17" t="s">
        <v>117</v>
      </c>
      <c r="P31" s="25" t="s">
        <v>26</v>
      </c>
      <c r="Q31" s="5"/>
    </row>
    <row r="32" s="2" customFormat="1" ht="33" customHeight="1" spans="1:17">
      <c r="A32" s="14">
        <v>28</v>
      </c>
      <c r="B32" s="15" t="s">
        <v>96</v>
      </c>
      <c r="C32" s="15" t="s">
        <v>105</v>
      </c>
      <c r="D32" s="16" t="s">
        <v>118</v>
      </c>
      <c r="E32" s="15" t="s">
        <v>21</v>
      </c>
      <c r="F32" s="15">
        <v>2021</v>
      </c>
      <c r="G32" s="15">
        <v>2021</v>
      </c>
      <c r="H32" s="15">
        <f t="shared" ref="H32:H34" si="5">I32+J32+K32</f>
        <v>5.795</v>
      </c>
      <c r="I32" s="15"/>
      <c r="J32" s="15"/>
      <c r="K32" s="15">
        <v>5.795</v>
      </c>
      <c r="L32" s="15">
        <v>869.25</v>
      </c>
      <c r="M32" s="24">
        <f t="shared" ref="M32:M36" si="6">ROUND(MIN(H32*80,L32*0.8),0)</f>
        <v>464</v>
      </c>
      <c r="N32" s="24">
        <f>M32</f>
        <v>464</v>
      </c>
      <c r="O32" s="17" t="s">
        <v>119</v>
      </c>
      <c r="P32" s="25" t="s">
        <v>26</v>
      </c>
      <c r="Q32" s="5"/>
    </row>
    <row r="33" s="2" customFormat="1" ht="33" customHeight="1" spans="1:17">
      <c r="A33" s="14">
        <v>29</v>
      </c>
      <c r="B33" s="15" t="s">
        <v>96</v>
      </c>
      <c r="C33" s="15" t="s">
        <v>105</v>
      </c>
      <c r="D33" s="16" t="s">
        <v>120</v>
      </c>
      <c r="E33" s="15" t="s">
        <v>21</v>
      </c>
      <c r="F33" s="15">
        <v>2021</v>
      </c>
      <c r="G33" s="15">
        <v>2021</v>
      </c>
      <c r="H33" s="15">
        <f t="shared" si="5"/>
        <v>8.704</v>
      </c>
      <c r="I33" s="15"/>
      <c r="J33" s="15"/>
      <c r="K33" s="15">
        <v>8.704</v>
      </c>
      <c r="L33" s="15">
        <v>1305.6</v>
      </c>
      <c r="M33" s="24">
        <f t="shared" si="6"/>
        <v>696</v>
      </c>
      <c r="N33" s="24">
        <f>M33</f>
        <v>696</v>
      </c>
      <c r="O33" s="17" t="s">
        <v>121</v>
      </c>
      <c r="P33" s="25" t="s">
        <v>26</v>
      </c>
      <c r="Q33" s="5"/>
    </row>
    <row r="34" s="2" customFormat="1" ht="33" customHeight="1" spans="1:17">
      <c r="A34" s="14">
        <v>30</v>
      </c>
      <c r="B34" s="15" t="s">
        <v>96</v>
      </c>
      <c r="C34" s="15" t="s">
        <v>105</v>
      </c>
      <c r="D34" s="16" t="s">
        <v>122</v>
      </c>
      <c r="E34" s="15" t="s">
        <v>21</v>
      </c>
      <c r="F34" s="15">
        <v>2021</v>
      </c>
      <c r="G34" s="15">
        <v>2022</v>
      </c>
      <c r="H34" s="15">
        <v>4.164</v>
      </c>
      <c r="I34" s="15"/>
      <c r="J34" s="15"/>
      <c r="K34" s="15">
        <v>4.164</v>
      </c>
      <c r="L34" s="15">
        <v>624.6</v>
      </c>
      <c r="M34" s="24">
        <f t="shared" si="6"/>
        <v>333</v>
      </c>
      <c r="N34" s="24">
        <f>M34</f>
        <v>333</v>
      </c>
      <c r="O34" s="17" t="s">
        <v>123</v>
      </c>
      <c r="P34" s="25" t="s">
        <v>26</v>
      </c>
      <c r="Q34" s="5" t="s">
        <v>124</v>
      </c>
    </row>
    <row r="35" s="2" customFormat="1" ht="33" customHeight="1" spans="1:17">
      <c r="A35" s="14">
        <v>31</v>
      </c>
      <c r="B35" s="15" t="s">
        <v>96</v>
      </c>
      <c r="C35" s="17" t="s">
        <v>125</v>
      </c>
      <c r="D35" s="18" t="s">
        <v>126</v>
      </c>
      <c r="E35" s="15" t="s">
        <v>21</v>
      </c>
      <c r="F35" s="15">
        <v>2021</v>
      </c>
      <c r="G35" s="15">
        <v>2021</v>
      </c>
      <c r="H35" s="17">
        <v>2.046</v>
      </c>
      <c r="I35" s="17"/>
      <c r="J35" s="17">
        <v>2.046</v>
      </c>
      <c r="K35" s="17"/>
      <c r="L35" s="17">
        <v>5336.5722</v>
      </c>
      <c r="M35" s="24">
        <f>ROUND(MIN(H35*160,L35*0.8),0)</f>
        <v>327</v>
      </c>
      <c r="N35" s="24">
        <f>M35</f>
        <v>327</v>
      </c>
      <c r="O35" s="15" t="s">
        <v>127</v>
      </c>
      <c r="P35" s="25" t="s">
        <v>128</v>
      </c>
      <c r="Q35" s="5" t="s">
        <v>129</v>
      </c>
    </row>
    <row r="36" s="2" customFormat="1" ht="33" customHeight="1" spans="1:17">
      <c r="A36" s="14">
        <v>32</v>
      </c>
      <c r="B36" s="17" t="s">
        <v>96</v>
      </c>
      <c r="C36" s="17" t="s">
        <v>125</v>
      </c>
      <c r="D36" s="18" t="s">
        <v>130</v>
      </c>
      <c r="E36" s="15" t="s">
        <v>21</v>
      </c>
      <c r="F36" s="15">
        <v>2021</v>
      </c>
      <c r="G36" s="15">
        <v>2021</v>
      </c>
      <c r="H36" s="17">
        <v>7.274</v>
      </c>
      <c r="I36" s="17"/>
      <c r="J36" s="17">
        <v>1.732</v>
      </c>
      <c r="K36" s="17">
        <v>5.542</v>
      </c>
      <c r="L36" s="17">
        <v>1818.5</v>
      </c>
      <c r="M36" s="24">
        <f>ROUND(MIN(J36*160+K36*80,L36*0.8),0)</f>
        <v>720</v>
      </c>
      <c r="N36" s="24">
        <f>M36</f>
        <v>720</v>
      </c>
      <c r="O36" s="15" t="s">
        <v>131</v>
      </c>
      <c r="P36" s="25" t="s">
        <v>26</v>
      </c>
      <c r="Q36" s="5"/>
    </row>
    <row r="37" s="5" customFormat="1" ht="33" customHeight="1" spans="1:16">
      <c r="A37" s="14">
        <v>33</v>
      </c>
      <c r="B37" s="15" t="s">
        <v>96</v>
      </c>
      <c r="C37" s="15" t="s">
        <v>132</v>
      </c>
      <c r="D37" s="16" t="s">
        <v>133</v>
      </c>
      <c r="E37" s="15" t="s">
        <v>21</v>
      </c>
      <c r="F37" s="15">
        <v>2021</v>
      </c>
      <c r="G37" s="15">
        <v>2022</v>
      </c>
      <c r="H37" s="15">
        <v>10.564</v>
      </c>
      <c r="I37" s="15"/>
      <c r="J37" s="15">
        <v>10.564</v>
      </c>
      <c r="K37" s="15"/>
      <c r="L37" s="15">
        <v>4471</v>
      </c>
      <c r="M37" s="24">
        <f t="shared" ref="M37:M43" si="7">ROUND(MIN(H37*160,L37*0.8),0)</f>
        <v>1690</v>
      </c>
      <c r="N37" s="24">
        <v>800</v>
      </c>
      <c r="O37" s="15" t="s">
        <v>134</v>
      </c>
      <c r="P37" s="27" t="s">
        <v>135</v>
      </c>
    </row>
    <row r="38" ht="33" customHeight="1" spans="1:17">
      <c r="A38" s="14">
        <v>34</v>
      </c>
      <c r="B38" s="15" t="s">
        <v>96</v>
      </c>
      <c r="C38" s="15" t="s">
        <v>132</v>
      </c>
      <c r="D38" s="16" t="s">
        <v>136</v>
      </c>
      <c r="E38" s="15" t="s">
        <v>21</v>
      </c>
      <c r="F38" s="15">
        <v>2021</v>
      </c>
      <c r="G38" s="15">
        <v>2022</v>
      </c>
      <c r="H38" s="15">
        <v>10.6</v>
      </c>
      <c r="I38" s="15"/>
      <c r="J38" s="15">
        <v>10.6</v>
      </c>
      <c r="K38" s="15"/>
      <c r="L38" s="15">
        <v>10123.385</v>
      </c>
      <c r="M38" s="24">
        <f t="shared" si="7"/>
        <v>1696</v>
      </c>
      <c r="N38" s="24">
        <v>836</v>
      </c>
      <c r="O38" s="15" t="s">
        <v>137</v>
      </c>
      <c r="P38" s="25" t="s">
        <v>138</v>
      </c>
      <c r="Q38" s="5"/>
    </row>
    <row r="39" ht="33" customHeight="1" spans="1:17">
      <c r="A39" s="14">
        <v>35</v>
      </c>
      <c r="B39" s="15" t="s">
        <v>96</v>
      </c>
      <c r="C39" s="15" t="s">
        <v>139</v>
      </c>
      <c r="D39" s="16" t="s">
        <v>140</v>
      </c>
      <c r="E39" s="15" t="s">
        <v>21</v>
      </c>
      <c r="F39" s="15">
        <v>2021</v>
      </c>
      <c r="G39" s="15">
        <v>2022</v>
      </c>
      <c r="H39" s="15">
        <v>12.594</v>
      </c>
      <c r="I39" s="15"/>
      <c r="J39" s="15">
        <v>12.594</v>
      </c>
      <c r="K39" s="15"/>
      <c r="L39" s="15">
        <v>11564.55</v>
      </c>
      <c r="M39" s="24">
        <f t="shared" si="7"/>
        <v>2015</v>
      </c>
      <c r="N39" s="24">
        <v>1000</v>
      </c>
      <c r="O39" s="15" t="s">
        <v>141</v>
      </c>
      <c r="P39" s="25" t="s">
        <v>142</v>
      </c>
      <c r="Q39" s="5"/>
    </row>
    <row r="40" s="2" customFormat="1" ht="33" customHeight="1" spans="1:17">
      <c r="A40" s="14">
        <v>36</v>
      </c>
      <c r="B40" s="15" t="s">
        <v>96</v>
      </c>
      <c r="C40" s="15" t="s">
        <v>143</v>
      </c>
      <c r="D40" s="16" t="s">
        <v>144</v>
      </c>
      <c r="E40" s="15" t="s">
        <v>145</v>
      </c>
      <c r="F40" s="15">
        <v>2019</v>
      </c>
      <c r="G40" s="15">
        <v>2022</v>
      </c>
      <c r="H40" s="15">
        <v>1.78</v>
      </c>
      <c r="I40" s="15">
        <v>1.78</v>
      </c>
      <c r="J40" s="15"/>
      <c r="K40" s="15"/>
      <c r="L40" s="15">
        <v>8200.56</v>
      </c>
      <c r="M40" s="24">
        <f t="shared" si="7"/>
        <v>285</v>
      </c>
      <c r="N40" s="24">
        <f>M40</f>
        <v>285</v>
      </c>
      <c r="O40" s="15" t="s">
        <v>146</v>
      </c>
      <c r="P40" s="25" t="s">
        <v>147</v>
      </c>
      <c r="Q40" s="5"/>
    </row>
    <row r="41" s="2" customFormat="1" ht="33" customHeight="1" spans="1:17">
      <c r="A41" s="14">
        <v>37</v>
      </c>
      <c r="B41" s="15" t="s">
        <v>96</v>
      </c>
      <c r="C41" s="15" t="s">
        <v>143</v>
      </c>
      <c r="D41" s="16" t="s">
        <v>148</v>
      </c>
      <c r="E41" s="15" t="s">
        <v>145</v>
      </c>
      <c r="F41" s="15">
        <v>2019</v>
      </c>
      <c r="G41" s="15">
        <v>2022</v>
      </c>
      <c r="H41" s="15">
        <v>7.221</v>
      </c>
      <c r="I41" s="15"/>
      <c r="J41" s="15">
        <v>7.221</v>
      </c>
      <c r="K41" s="15"/>
      <c r="L41" s="15">
        <v>8457</v>
      </c>
      <c r="M41" s="24">
        <f t="shared" si="7"/>
        <v>1155</v>
      </c>
      <c r="N41" s="24">
        <v>700</v>
      </c>
      <c r="O41" s="15" t="s">
        <v>149</v>
      </c>
      <c r="P41" s="25" t="s">
        <v>150</v>
      </c>
      <c r="Q41" s="5"/>
    </row>
    <row r="42" s="2" customFormat="1" ht="33" customHeight="1" spans="1:17">
      <c r="A42" s="14">
        <v>38</v>
      </c>
      <c r="B42" s="15" t="s">
        <v>96</v>
      </c>
      <c r="C42" s="15" t="s">
        <v>143</v>
      </c>
      <c r="D42" s="16" t="s">
        <v>151</v>
      </c>
      <c r="E42" s="15" t="s">
        <v>21</v>
      </c>
      <c r="F42" s="15">
        <v>2019</v>
      </c>
      <c r="G42" s="15">
        <v>2022</v>
      </c>
      <c r="H42" s="15">
        <v>15.31</v>
      </c>
      <c r="I42" s="15">
        <v>15.31</v>
      </c>
      <c r="J42" s="15"/>
      <c r="K42" s="15"/>
      <c r="L42" s="15">
        <v>50898</v>
      </c>
      <c r="M42" s="24">
        <f t="shared" si="7"/>
        <v>2450</v>
      </c>
      <c r="N42" s="24">
        <v>1302</v>
      </c>
      <c r="O42" s="15" t="s">
        <v>152</v>
      </c>
      <c r="P42" s="25" t="s">
        <v>150</v>
      </c>
      <c r="Q42" s="5"/>
    </row>
    <row r="43" ht="33" customHeight="1" spans="1:17">
      <c r="A43" s="14">
        <v>39</v>
      </c>
      <c r="B43" s="17" t="s">
        <v>153</v>
      </c>
      <c r="C43" s="17" t="s">
        <v>154</v>
      </c>
      <c r="D43" s="16" t="s">
        <v>155</v>
      </c>
      <c r="E43" s="15" t="s">
        <v>145</v>
      </c>
      <c r="F43" s="15">
        <v>2021</v>
      </c>
      <c r="G43" s="15">
        <v>2021</v>
      </c>
      <c r="H43" s="15">
        <v>5.173</v>
      </c>
      <c r="I43" s="15"/>
      <c r="J43" s="15">
        <v>5.173</v>
      </c>
      <c r="K43" s="15"/>
      <c r="L43" s="15">
        <v>1338.73</v>
      </c>
      <c r="M43" s="24">
        <f t="shared" si="7"/>
        <v>828</v>
      </c>
      <c r="N43" s="24">
        <f>M43</f>
        <v>828</v>
      </c>
      <c r="O43" s="17" t="s">
        <v>156</v>
      </c>
      <c r="P43" s="27" t="s">
        <v>157</v>
      </c>
      <c r="Q43" s="5"/>
    </row>
    <row r="44" s="4" customFormat="1" ht="33" customHeight="1" spans="1:17">
      <c r="A44" s="14">
        <v>40</v>
      </c>
      <c r="B44" s="15" t="s">
        <v>158</v>
      </c>
      <c r="C44" s="15" t="s">
        <v>159</v>
      </c>
      <c r="D44" s="16" t="s">
        <v>160</v>
      </c>
      <c r="E44" s="15" t="s">
        <v>21</v>
      </c>
      <c r="F44" s="15">
        <v>2021</v>
      </c>
      <c r="G44" s="15">
        <v>2021</v>
      </c>
      <c r="H44" s="15">
        <v>5.05</v>
      </c>
      <c r="I44" s="15"/>
      <c r="J44" s="15">
        <v>5.05</v>
      </c>
      <c r="K44" s="15"/>
      <c r="L44" s="15">
        <v>423.24</v>
      </c>
      <c r="M44" s="24">
        <f>ROUND(MIN(H44*140,L44*0.8),0)</f>
        <v>339</v>
      </c>
      <c r="N44" s="24">
        <f>M44</f>
        <v>339</v>
      </c>
      <c r="O44" s="15" t="s">
        <v>161</v>
      </c>
      <c r="P44" s="25" t="s">
        <v>162</v>
      </c>
      <c r="Q44" s="5"/>
    </row>
    <row r="45" s="4" customFormat="1" ht="33" customHeight="1" spans="1:17">
      <c r="A45" s="14">
        <v>41</v>
      </c>
      <c r="B45" s="15" t="s">
        <v>163</v>
      </c>
      <c r="C45" s="15" t="s">
        <v>164</v>
      </c>
      <c r="D45" s="16" t="s">
        <v>165</v>
      </c>
      <c r="E45" s="15" t="s">
        <v>21</v>
      </c>
      <c r="F45" s="15">
        <v>2021</v>
      </c>
      <c r="G45" s="15">
        <v>2021</v>
      </c>
      <c r="H45" s="15">
        <f>K45+I45+J45</f>
        <v>5.947</v>
      </c>
      <c r="I45" s="15"/>
      <c r="J45" s="15">
        <v>5.947</v>
      </c>
      <c r="K45" s="15"/>
      <c r="L45" s="15">
        <v>1152</v>
      </c>
      <c r="M45" s="24">
        <f>ROUND(MIN(H45*160,L45*0.8),0)</f>
        <v>922</v>
      </c>
      <c r="N45" s="24">
        <f>M45</f>
        <v>922</v>
      </c>
      <c r="O45" s="15" t="s">
        <v>166</v>
      </c>
      <c r="P45" s="25" t="s">
        <v>26</v>
      </c>
      <c r="Q45" s="5"/>
    </row>
    <row r="46" s="4" customFormat="1" ht="33" customHeight="1" spans="1:17">
      <c r="A46" s="14">
        <v>42</v>
      </c>
      <c r="B46" s="15" t="s">
        <v>163</v>
      </c>
      <c r="C46" s="15" t="s">
        <v>164</v>
      </c>
      <c r="D46" s="16" t="s">
        <v>167</v>
      </c>
      <c r="E46" s="15" t="s">
        <v>21</v>
      </c>
      <c r="F46" s="15">
        <v>2021</v>
      </c>
      <c r="G46" s="15">
        <v>2021</v>
      </c>
      <c r="H46" s="15">
        <f>K46+I46+J46</f>
        <v>6.964</v>
      </c>
      <c r="I46" s="15"/>
      <c r="J46" s="15">
        <v>6.964</v>
      </c>
      <c r="K46" s="15"/>
      <c r="L46" s="15">
        <v>1349</v>
      </c>
      <c r="M46" s="24">
        <f>ROUND(MIN(H46*160,L46*0.8),0)</f>
        <v>1079</v>
      </c>
      <c r="N46" s="24">
        <v>1079</v>
      </c>
      <c r="O46" s="15" t="s">
        <v>168</v>
      </c>
      <c r="P46" s="25" t="s">
        <v>26</v>
      </c>
      <c r="Q46" s="5"/>
    </row>
    <row r="47" s="4" customFormat="1" ht="33" customHeight="1" spans="1:17">
      <c r="A47" s="14">
        <v>43</v>
      </c>
      <c r="B47" s="19" t="s">
        <v>169</v>
      </c>
      <c r="C47" s="19" t="s">
        <v>170</v>
      </c>
      <c r="D47" s="16" t="s">
        <v>171</v>
      </c>
      <c r="E47" s="19" t="s">
        <v>21</v>
      </c>
      <c r="F47" s="19">
        <v>2020</v>
      </c>
      <c r="G47" s="19">
        <v>2022</v>
      </c>
      <c r="H47" s="19">
        <v>15.88</v>
      </c>
      <c r="I47" s="19"/>
      <c r="J47" s="19">
        <v>15.88</v>
      </c>
      <c r="K47" s="19"/>
      <c r="L47" s="28">
        <v>1634.126</v>
      </c>
      <c r="M47" s="24">
        <f>ROUND(MIN(H47*140,L47*0.8),0)</f>
        <v>1307</v>
      </c>
      <c r="N47" s="24">
        <v>800</v>
      </c>
      <c r="O47" s="19" t="s">
        <v>172</v>
      </c>
      <c r="P47" s="25" t="s">
        <v>26</v>
      </c>
      <c r="Q47" s="5"/>
    </row>
    <row r="50" spans="11:11">
      <c r="K50" s="4"/>
    </row>
  </sheetData>
  <mergeCells count="18">
    <mergeCell ref="A1:P1"/>
    <mergeCell ref="A4:C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ageMargins left="0.700694444444445" right="0.700694444444445" top="0.751388888888889" bottom="0.751388888888889" header="0.297916666666667" footer="0.297916666666667"/>
  <pageSetup paperSize="9" scale="74" fitToHeight="0" orientation="landscape" horizontalDpi="600" verticalDpi="300"/>
  <headerFooter>
    <oddHeader>&amp;L附件5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邓勇</cp:lastModifiedBy>
  <dcterms:created xsi:type="dcterms:W3CDTF">2021-05-11T10:53:00Z</dcterms:created>
  <dcterms:modified xsi:type="dcterms:W3CDTF">2021-05-26T09:35:48Z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FFF650E12F364C2AAF5E8461096F5335</vt:lpwstr>
  </property>
</Properties>
</file>