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<sst xmlns="http://schemas.openxmlformats.org/spreadsheetml/2006/main" count="56" uniqueCount="44">
  <si>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附件1</t>
  </si>
  <si>
    <t xml:space="preserve"> 2021年政府还贷二级公路取消收费后补助资金分配表</t>
  </si>
  <si>
    <t>地市</t>
  </si>
  <si>
    <t>财政困难系数</t>
  </si>
  <si>
    <t>2020年PQI</t>
  </si>
  <si>
    <t>2020年一二类桥梁</t>
  </si>
  <si>
    <t>2021年PQI</t>
  </si>
  <si>
    <t>2021年一二类桥梁</t>
  </si>
  <si>
    <t>国道里程（km）</t>
  </si>
  <si>
    <t>2020年普通国道养护成效</t>
  </si>
  <si>
    <t>2021年普通国道养护成效</t>
  </si>
  <si>
    <t>养护成效提升水平</t>
  </si>
  <si>
    <t>养护成效综合得分</t>
  </si>
  <si>
    <t>养护现状得分</t>
  </si>
  <si>
    <t>养护成效综合得分排名</t>
  </si>
  <si>
    <t>地市分配比例</t>
  </si>
  <si>
    <t>各市奖补资金总额（万元）</t>
  </si>
  <si>
    <t>其中：奖补15个地市资金（60%）</t>
  </si>
  <si>
    <t>其中：激励奖补前5名资金（40%）</t>
  </si>
  <si>
    <t>备注</t>
  </si>
  <si>
    <t>检测里程（km）</t>
  </si>
  <si>
    <t>优良路里程（km）</t>
  </si>
  <si>
    <t>优良路率</t>
  </si>
  <si>
    <t>国道桥梁（座）</t>
  </si>
  <si>
    <t>一二类桥梁（座）</t>
  </si>
  <si>
    <t>一二类桥梁比例（%）</t>
  </si>
  <si>
    <t>分配资金
（万元）</t>
  </si>
  <si>
    <t>合计</t>
  </si>
  <si>
    <t>汕尾市</t>
  </si>
  <si>
    <t>云浮市</t>
  </si>
  <si>
    <t>清远市</t>
  </si>
  <si>
    <t>梅州市</t>
  </si>
  <si>
    <t>汕头市</t>
  </si>
  <si>
    <t>肇庆市</t>
  </si>
  <si>
    <t>河源市</t>
  </si>
  <si>
    <t>茂名市</t>
  </si>
  <si>
    <t>惠州市</t>
  </si>
  <si>
    <t>韶关市</t>
  </si>
  <si>
    <t>潮州市</t>
  </si>
  <si>
    <t>江门市</t>
  </si>
  <si>
    <t>阳江市</t>
  </si>
  <si>
    <t>湛江市</t>
  </si>
  <si>
    <t>揭阳市</t>
  </si>
  <si>
    <t>注：1.普通国道的里程数据来源于2020年公路养护统计年报，优良路率来源于2020年和2021年省组织实施的普通国道路面技术状况检测数据，一二类桥梁比例数据来源于2020年和2021年桥梁管理系统数据。
       2.因2021年为奖补资金分配基年，故暂不计算任务完成情况指标。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</si>
</sst>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  <numFmt numFmtId="179" formatCode="0.000_ "/>
    <numFmt numFmtId="180" formatCode="0.0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宋体"/>
      <family val="0"/>
    </font>
    <font>
      <sz val="14"/>
      <color theme="1"/>
      <name val="宋体"/>
      <family val="0"/>
    </font>
    <font>
      <sz val="2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176" fontId="46" fillId="0" borderId="0" xfId="0" applyNumberFormat="1" applyFont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9" fontId="49" fillId="0" borderId="10" xfId="0" applyNumberFormat="1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77" fontId="49" fillId="0" borderId="14" xfId="0" applyNumberFormat="1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178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176" fontId="51" fillId="0" borderId="14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178" fontId="49" fillId="0" borderId="14" xfId="0" applyNumberFormat="1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0" fontId="4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0" zoomScaleNormal="70" zoomScaleSheetLayoutView="100" workbookViewId="0" topLeftCell="A1">
      <pane xSplit="2" ySplit="4" topLeftCell="C5" activePane="bottomRight" state="frozen"/>
      <selection pane="bottomRight" activeCell="G9" sqref="G9"/>
    </sheetView>
  </sheetViews>
  <sheetFormatPr defaultColWidth="9.00390625" defaultRowHeight="15"/>
  <cols>
    <col min="1" max="1" width="15.140625" style="2" customWidth="1"/>
    <col min="2" max="2" width="7.421875" style="2" customWidth="1"/>
    <col min="3" max="3" width="9.7109375" style="2" customWidth="1"/>
    <col min="4" max="4" width="11.140625" style="2" customWidth="1"/>
    <col min="5" max="5" width="11.8515625" style="2" customWidth="1"/>
    <col min="6" max="6" width="9.7109375" style="2" customWidth="1"/>
    <col min="7" max="7" width="11.00390625" style="2" customWidth="1"/>
    <col min="8" max="8" width="9.421875" style="2" customWidth="1"/>
    <col min="9" max="10" width="11.00390625" style="2" customWidth="1"/>
    <col min="11" max="11" width="9.421875" style="2" customWidth="1"/>
    <col min="12" max="12" width="10.421875" style="2" customWidth="1"/>
    <col min="13" max="13" width="11.00390625" style="2" customWidth="1"/>
    <col min="14" max="14" width="10.00390625" style="2" customWidth="1"/>
    <col min="15" max="15" width="9.7109375" style="2" customWidth="1"/>
    <col min="16" max="16" width="10.421875" style="2" customWidth="1"/>
    <col min="17" max="17" width="10.57421875" style="2" customWidth="1"/>
    <col min="18" max="18" width="10.421875" style="2" customWidth="1"/>
    <col min="19" max="19" width="10.421875" style="2" hidden="1" customWidth="1"/>
    <col min="20" max="20" width="10.140625" style="2" hidden="1" customWidth="1"/>
    <col min="21" max="21" width="10.140625" style="3" hidden="1" customWidth="1"/>
    <col min="22" max="22" width="10.140625" style="2" hidden="1" customWidth="1"/>
    <col min="23" max="23" width="13.57421875" style="2" customWidth="1"/>
    <col min="24" max="24" width="13.421875" style="4" customWidth="1"/>
    <col min="25" max="25" width="21.57421875" style="2" customWidth="1"/>
    <col min="26" max="26" width="19.421875" style="2" customWidth="1"/>
    <col min="27" max="27" width="12.140625" style="2" customWidth="1"/>
    <col min="28" max="28" width="10.8515625" style="2" customWidth="1"/>
    <col min="29" max="29" width="19.8515625" style="2" customWidth="1"/>
    <col min="30" max="30" width="15.57421875" style="2" customWidth="1"/>
    <col min="31" max="31" width="10.28125" style="2" customWidth="1"/>
    <col min="32" max="16384" width="9.00390625" style="2" customWidth="1"/>
  </cols>
  <sheetData>
    <row r="1" ht="15.75">
      <c r="A1" s="5" t="s">
        <v>0</v>
      </c>
    </row>
    <row r="2" spans="1:3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0"/>
      <c r="X2" s="6"/>
      <c r="Y2" s="6"/>
      <c r="Z2" s="6"/>
      <c r="AA2" s="6"/>
      <c r="AB2" s="6"/>
      <c r="AC2" s="6"/>
      <c r="AD2" s="6"/>
      <c r="AE2" s="6"/>
    </row>
    <row r="3" spans="1:31" s="1" customFormat="1" ht="45.75" customHeight="1">
      <c r="A3" s="7" t="s">
        <v>2</v>
      </c>
      <c r="B3" s="7" t="s">
        <v>3</v>
      </c>
      <c r="C3" s="7" t="s">
        <v>4</v>
      </c>
      <c r="D3" s="7"/>
      <c r="E3" s="7"/>
      <c r="F3" s="7" t="s">
        <v>5</v>
      </c>
      <c r="G3" s="7"/>
      <c r="H3" s="7"/>
      <c r="I3" s="7" t="s">
        <v>6</v>
      </c>
      <c r="J3" s="7"/>
      <c r="K3" s="7"/>
      <c r="L3" s="7" t="s">
        <v>7</v>
      </c>
      <c r="M3" s="7"/>
      <c r="N3" s="7"/>
      <c r="O3" s="7" t="s">
        <v>8</v>
      </c>
      <c r="P3" s="7" t="s">
        <v>9</v>
      </c>
      <c r="Q3" s="7" t="s">
        <v>10</v>
      </c>
      <c r="R3" s="7" t="s">
        <v>11</v>
      </c>
      <c r="S3" s="27" t="s">
        <v>12</v>
      </c>
      <c r="T3" s="27" t="s">
        <v>12</v>
      </c>
      <c r="U3" s="27" t="s">
        <v>13</v>
      </c>
      <c r="V3" s="27" t="s">
        <v>14</v>
      </c>
      <c r="W3" s="7" t="s">
        <v>15</v>
      </c>
      <c r="X3" s="31" t="s">
        <v>16</v>
      </c>
      <c r="Y3" s="38" t="s">
        <v>17</v>
      </c>
      <c r="Z3" s="38"/>
      <c r="AA3" s="39" t="s">
        <v>18</v>
      </c>
      <c r="AB3" s="39"/>
      <c r="AC3" s="39"/>
      <c r="AD3" s="44"/>
      <c r="AE3" s="7" t="s">
        <v>19</v>
      </c>
    </row>
    <row r="4" spans="1:31" s="1" customFormat="1" ht="87" customHeight="1">
      <c r="A4" s="7"/>
      <c r="B4" s="7"/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/>
      <c r="P4" s="7"/>
      <c r="Q4" s="7"/>
      <c r="R4" s="7"/>
      <c r="S4" s="14"/>
      <c r="T4" s="14"/>
      <c r="U4" s="14"/>
      <c r="V4" s="14"/>
      <c r="W4" s="32"/>
      <c r="X4" s="31"/>
      <c r="Y4" s="7" t="s">
        <v>15</v>
      </c>
      <c r="Z4" s="40" t="s">
        <v>17</v>
      </c>
      <c r="AA4" s="32" t="s">
        <v>12</v>
      </c>
      <c r="AB4" s="32" t="s">
        <v>14</v>
      </c>
      <c r="AC4" s="7" t="s">
        <v>15</v>
      </c>
      <c r="AD4" s="32" t="s">
        <v>26</v>
      </c>
      <c r="AE4" s="7"/>
    </row>
    <row r="5" spans="1:31" ht="39" customHeight="1">
      <c r="A5" s="8" t="s">
        <v>27</v>
      </c>
      <c r="B5" s="8"/>
      <c r="C5" s="9">
        <f>SUM(C6:C20)</f>
        <v>9203.639</v>
      </c>
      <c r="D5" s="9">
        <f>SUM(D6:D20)</f>
        <v>7434.190999999999</v>
      </c>
      <c r="E5" s="13">
        <f>D5/C5</f>
        <v>0.8077447409660461</v>
      </c>
      <c r="F5" s="9">
        <f>SUM(F6:F20)</f>
        <v>2861</v>
      </c>
      <c r="G5" s="9">
        <f>SUM(G6:G20)</f>
        <v>2399</v>
      </c>
      <c r="H5" s="13">
        <f>G5/F5</f>
        <v>0.8385180006990562</v>
      </c>
      <c r="I5" s="9">
        <f>SUM(I6:I20)</f>
        <v>11533.447999999999</v>
      </c>
      <c r="J5" s="9">
        <f>SUM(J6:J20)</f>
        <v>10607.923999999999</v>
      </c>
      <c r="K5" s="13">
        <f>J5/I5</f>
        <v>0.9197530521661866</v>
      </c>
      <c r="L5" s="9">
        <f>SUM(L6:L20)</f>
        <v>3206</v>
      </c>
      <c r="M5" s="9">
        <f>SUM(M6:M20)</f>
        <v>2779</v>
      </c>
      <c r="N5" s="13">
        <f>M5/L5</f>
        <v>0.8668122270742358</v>
      </c>
      <c r="O5" s="9">
        <f>SUM(O6:O20)</f>
        <v>7897</v>
      </c>
      <c r="P5" s="22">
        <f>E5*0.7+H5*0.3</f>
        <v>0.8169767188859491</v>
      </c>
      <c r="Q5" s="22">
        <f>K5*0.7+N5*0.3</f>
        <v>0.9038708046386013</v>
      </c>
      <c r="R5" s="26">
        <f>1+(Q5-P5)</f>
        <v>1.0868940857526521</v>
      </c>
      <c r="S5" s="22"/>
      <c r="T5" s="9">
        <f>SUM(T6:T20)</f>
        <v>7364.001071763013</v>
      </c>
      <c r="U5" s="18">
        <f>SUM(U6:U20)</f>
        <v>6781.230926743754</v>
      </c>
      <c r="V5" s="9"/>
      <c r="W5" s="33">
        <f>X5/32748</f>
        <v>1</v>
      </c>
      <c r="X5" s="34">
        <f>SUM(X6:X20)</f>
        <v>32748</v>
      </c>
      <c r="Y5" s="41">
        <f>SUM(Y6:Y20)</f>
        <v>1.0000000000000002</v>
      </c>
      <c r="Z5" s="9">
        <f>SUM(Z6:Z20)</f>
        <v>19649</v>
      </c>
      <c r="AA5" s="9"/>
      <c r="AB5" s="9"/>
      <c r="AC5" s="41">
        <f>SUM(AC6:AC20)</f>
        <v>1</v>
      </c>
      <c r="AD5" s="9">
        <f>SUM(AD6:AD20)</f>
        <v>13099</v>
      </c>
      <c r="AE5" s="8"/>
    </row>
    <row r="6" spans="1:31" ht="42.75" customHeight="1">
      <c r="A6" s="8" t="s">
        <v>28</v>
      </c>
      <c r="B6" s="8">
        <v>1</v>
      </c>
      <c r="C6" s="9">
        <v>429.29</v>
      </c>
      <c r="D6" s="9">
        <v>262.097</v>
      </c>
      <c r="E6" s="13">
        <f aca="true" t="shared" si="0" ref="E6:E20">D6/C6</f>
        <v>0.6105360013044794</v>
      </c>
      <c r="F6" s="14">
        <v>178</v>
      </c>
      <c r="G6" s="14">
        <v>103</v>
      </c>
      <c r="H6" s="15">
        <f aca="true" t="shared" si="1" ref="H6:H20">G6/F6</f>
        <v>0.5786516853932584</v>
      </c>
      <c r="I6" s="18">
        <v>499.157</v>
      </c>
      <c r="J6" s="18">
        <v>449.639</v>
      </c>
      <c r="K6" s="19">
        <f aca="true" t="shared" si="2" ref="K6:K20">J6/I6</f>
        <v>0.9007967433092194</v>
      </c>
      <c r="L6" s="14">
        <v>178</v>
      </c>
      <c r="M6" s="14">
        <v>144</v>
      </c>
      <c r="N6" s="23">
        <f aca="true" t="shared" si="3" ref="N6:N20">M6/L6</f>
        <v>0.8089887640449438</v>
      </c>
      <c r="O6" s="24">
        <v>330</v>
      </c>
      <c r="P6" s="22">
        <f aca="true" t="shared" si="4" ref="P6:P20">E6*0.7+H6*0.3</f>
        <v>0.6009707065311131</v>
      </c>
      <c r="Q6" s="22">
        <f aca="true" t="shared" si="5" ref="Q6:Q20">K6*0.7+N6*0.3</f>
        <v>0.8732543495299366</v>
      </c>
      <c r="R6" s="26">
        <f aca="true" t="shared" si="6" ref="R6:R20">1+(Q6-P6)</f>
        <v>1.2722836429988236</v>
      </c>
      <c r="S6" s="28">
        <f>Q6*R6</f>
        <v>1.111027225084516</v>
      </c>
      <c r="T6" s="26">
        <f aca="true" t="shared" si="7" ref="T6:T20">O6*Q6*R6*B6</f>
        <v>366.63898427789024</v>
      </c>
      <c r="U6" s="35">
        <f>B6*O6*Q6</f>
        <v>288.1739353448791</v>
      </c>
      <c r="V6" s="36">
        <v>1</v>
      </c>
      <c r="W6" s="33">
        <f>X6/32748</f>
        <v>0.07881397337241969</v>
      </c>
      <c r="X6" s="37">
        <f>Z6+AD6</f>
        <v>2581</v>
      </c>
      <c r="Y6" s="33">
        <f>T6/T$5</f>
        <v>0.049788013432501214</v>
      </c>
      <c r="Z6" s="42">
        <v>977</v>
      </c>
      <c r="AA6" s="43">
        <v>1.11102722508452</v>
      </c>
      <c r="AB6" s="36">
        <v>1</v>
      </c>
      <c r="AC6" s="33">
        <f>T6/SUM(T$6:T$10)</f>
        <v>0.1225415298532696</v>
      </c>
      <c r="AD6" s="42">
        <v>1604</v>
      </c>
      <c r="AE6" s="8"/>
    </row>
    <row r="7" spans="1:31" ht="42.75" customHeight="1">
      <c r="A7" s="8" t="s">
        <v>29</v>
      </c>
      <c r="B7" s="8">
        <v>1</v>
      </c>
      <c r="C7" s="10">
        <v>353.977</v>
      </c>
      <c r="D7" s="10">
        <v>218.851</v>
      </c>
      <c r="E7" s="16">
        <f t="shared" si="0"/>
        <v>0.6182633334934191</v>
      </c>
      <c r="F7" s="7">
        <v>99</v>
      </c>
      <c r="G7" s="7">
        <v>88</v>
      </c>
      <c r="H7" s="17">
        <f t="shared" si="1"/>
        <v>0.8888888888888888</v>
      </c>
      <c r="I7" s="20">
        <v>544.1</v>
      </c>
      <c r="J7" s="20">
        <v>504.273</v>
      </c>
      <c r="K7" s="21">
        <f t="shared" si="2"/>
        <v>0.9268020584451387</v>
      </c>
      <c r="L7" s="7">
        <v>113</v>
      </c>
      <c r="M7" s="7">
        <v>94</v>
      </c>
      <c r="N7" s="25">
        <f t="shared" si="3"/>
        <v>0.831858407079646</v>
      </c>
      <c r="O7" s="8">
        <v>328</v>
      </c>
      <c r="P7" s="26">
        <f t="shared" si="4"/>
        <v>0.69945100011206</v>
      </c>
      <c r="Q7" s="26">
        <f t="shared" si="5"/>
        <v>0.8983189630354909</v>
      </c>
      <c r="R7" s="26">
        <f t="shared" si="6"/>
        <v>1.198867962923431</v>
      </c>
      <c r="S7" s="28">
        <f>Q7*R7</f>
        <v>1.0769658252698477</v>
      </c>
      <c r="T7" s="26">
        <f t="shared" si="7"/>
        <v>353.24479068851</v>
      </c>
      <c r="U7" s="35">
        <f aca="true" t="shared" si="8" ref="U7:U26">B7*O7*Q7</f>
        <v>294.648619875641</v>
      </c>
      <c r="V7" s="36">
        <v>2</v>
      </c>
      <c r="W7" s="33">
        <f aca="true" t="shared" si="9" ref="W7:W20">X7/32748</f>
        <v>0.07603517772077684</v>
      </c>
      <c r="X7" s="37">
        <f aca="true" t="shared" si="10" ref="X7:X20">Z7+AD7</f>
        <v>2490</v>
      </c>
      <c r="Y7" s="33">
        <f aca="true" t="shared" si="11" ref="Y6:Y20">T7/T$5</f>
        <v>0.04796913895667587</v>
      </c>
      <c r="Z7" s="42">
        <v>943</v>
      </c>
      <c r="AA7" s="43">
        <v>1.07696582526985</v>
      </c>
      <c r="AB7" s="36">
        <v>2</v>
      </c>
      <c r="AC7" s="33">
        <f>T7/SUM(T$6:T$10)</f>
        <v>0.1180647964889052</v>
      </c>
      <c r="AD7" s="42">
        <v>1547</v>
      </c>
      <c r="AE7" s="8"/>
    </row>
    <row r="8" spans="1:31" ht="42.75" customHeight="1">
      <c r="A8" s="8" t="s">
        <v>30</v>
      </c>
      <c r="B8" s="8">
        <v>1</v>
      </c>
      <c r="C8" s="10">
        <v>1357.659</v>
      </c>
      <c r="D8" s="10">
        <v>1166.846</v>
      </c>
      <c r="E8" s="16">
        <f t="shared" si="0"/>
        <v>0.8594543990795921</v>
      </c>
      <c r="F8" s="7">
        <v>359</v>
      </c>
      <c r="G8" s="7">
        <v>300</v>
      </c>
      <c r="H8" s="17">
        <f t="shared" si="1"/>
        <v>0.8356545961002786</v>
      </c>
      <c r="I8" s="20">
        <v>1577.683</v>
      </c>
      <c r="J8" s="20">
        <v>1498.705</v>
      </c>
      <c r="K8" s="21">
        <f t="shared" si="2"/>
        <v>0.9499405140322865</v>
      </c>
      <c r="L8" s="7">
        <v>415</v>
      </c>
      <c r="M8" s="7">
        <v>409</v>
      </c>
      <c r="N8" s="25">
        <f t="shared" si="3"/>
        <v>0.9855421686746988</v>
      </c>
      <c r="O8" s="8">
        <v>1127</v>
      </c>
      <c r="P8" s="26">
        <f t="shared" si="4"/>
        <v>0.852314458185798</v>
      </c>
      <c r="Q8" s="26">
        <f t="shared" si="5"/>
        <v>0.9606210104250101</v>
      </c>
      <c r="R8" s="26">
        <f t="shared" si="6"/>
        <v>1.1083065522392122</v>
      </c>
      <c r="S8" s="28">
        <f>Q8*R8</f>
        <v>1.0646625600726913</v>
      </c>
      <c r="T8" s="26">
        <f t="shared" si="7"/>
        <v>1199.874705201923</v>
      </c>
      <c r="U8" s="35">
        <f t="shared" si="8"/>
        <v>1082.6198787489864</v>
      </c>
      <c r="V8" s="36">
        <v>3</v>
      </c>
      <c r="W8" s="33">
        <f t="shared" si="9"/>
        <v>0.2581837058751679</v>
      </c>
      <c r="X8" s="37">
        <f t="shared" si="10"/>
        <v>8455</v>
      </c>
      <c r="Y8" s="33">
        <f t="shared" si="11"/>
        <v>0.16293787758977898</v>
      </c>
      <c r="Z8" s="42">
        <v>3202</v>
      </c>
      <c r="AA8" s="43">
        <v>1.06466256007269</v>
      </c>
      <c r="AB8" s="36">
        <v>3</v>
      </c>
      <c r="AC8" s="33">
        <f>T8/SUM(T$6:T$10)</f>
        <v>0.40103340973757784</v>
      </c>
      <c r="AD8" s="42">
        <v>5253</v>
      </c>
      <c r="AE8" s="8"/>
    </row>
    <row r="9" spans="1:31" ht="42.75" customHeight="1">
      <c r="A9" s="8" t="s">
        <v>31</v>
      </c>
      <c r="B9" s="8">
        <v>1</v>
      </c>
      <c r="C9" s="10">
        <v>908.472</v>
      </c>
      <c r="D9" s="10">
        <v>754.896</v>
      </c>
      <c r="E9" s="16">
        <f t="shared" si="0"/>
        <v>0.8309513116529733</v>
      </c>
      <c r="F9" s="7">
        <v>282</v>
      </c>
      <c r="G9" s="7">
        <v>264</v>
      </c>
      <c r="H9" s="17">
        <f t="shared" si="1"/>
        <v>0.9361702127659575</v>
      </c>
      <c r="I9" s="20">
        <v>964.586</v>
      </c>
      <c r="J9" s="20">
        <v>939.594</v>
      </c>
      <c r="K9" s="21">
        <f t="shared" si="2"/>
        <v>0.9740904387996508</v>
      </c>
      <c r="L9" s="7">
        <v>277</v>
      </c>
      <c r="M9" s="7">
        <v>253</v>
      </c>
      <c r="N9" s="25">
        <f t="shared" si="3"/>
        <v>0.9133574007220217</v>
      </c>
      <c r="O9" s="8">
        <v>835</v>
      </c>
      <c r="P9" s="26">
        <f t="shared" si="4"/>
        <v>0.8625169819868685</v>
      </c>
      <c r="Q9" s="26">
        <f t="shared" si="5"/>
        <v>0.955870527376362</v>
      </c>
      <c r="R9" s="26">
        <f t="shared" si="6"/>
        <v>1.0933535453894936</v>
      </c>
      <c r="S9" s="28">
        <f>Q9*R9</f>
        <v>1.0451044300402703</v>
      </c>
      <c r="T9" s="26">
        <f t="shared" si="7"/>
        <v>872.6621990836259</v>
      </c>
      <c r="U9" s="35">
        <f t="shared" si="8"/>
        <v>798.1518903592623</v>
      </c>
      <c r="V9" s="36">
        <v>4</v>
      </c>
      <c r="W9" s="33">
        <f t="shared" si="9"/>
        <v>0.18776719188958105</v>
      </c>
      <c r="X9" s="37">
        <f t="shared" si="10"/>
        <v>6149</v>
      </c>
      <c r="Y9" s="33">
        <f t="shared" si="11"/>
        <v>0.11850381206893308</v>
      </c>
      <c r="Z9" s="42">
        <v>2328</v>
      </c>
      <c r="AA9" s="43">
        <v>1.04510443004027</v>
      </c>
      <c r="AB9" s="36">
        <v>4</v>
      </c>
      <c r="AC9" s="33">
        <f>T9/SUM(T$6:T$10)</f>
        <v>0.29166936825183315</v>
      </c>
      <c r="AD9" s="42">
        <v>3821</v>
      </c>
      <c r="AE9" s="8"/>
    </row>
    <row r="10" spans="1:31" ht="42.75" customHeight="1">
      <c r="A10" s="8" t="s">
        <v>32</v>
      </c>
      <c r="B10" s="8">
        <v>1</v>
      </c>
      <c r="C10" s="10">
        <v>345.418</v>
      </c>
      <c r="D10" s="10">
        <v>276.192</v>
      </c>
      <c r="E10" s="16">
        <f t="shared" si="0"/>
        <v>0.7995877458615359</v>
      </c>
      <c r="F10" s="7">
        <v>109</v>
      </c>
      <c r="G10" s="7">
        <v>99</v>
      </c>
      <c r="H10" s="17">
        <f t="shared" si="1"/>
        <v>0.908256880733945</v>
      </c>
      <c r="I10" s="20">
        <v>413.559</v>
      </c>
      <c r="J10" s="20">
        <v>386.675</v>
      </c>
      <c r="K10" s="21">
        <f t="shared" si="2"/>
        <v>0.934993555937605</v>
      </c>
      <c r="L10" s="7">
        <v>116</v>
      </c>
      <c r="M10" s="7">
        <v>110</v>
      </c>
      <c r="N10" s="25">
        <f t="shared" si="3"/>
        <v>0.9482758620689655</v>
      </c>
      <c r="O10" s="8">
        <v>192</v>
      </c>
      <c r="P10" s="26">
        <f t="shared" si="4"/>
        <v>0.8321884863232586</v>
      </c>
      <c r="Q10" s="26">
        <f t="shared" si="5"/>
        <v>0.9389782477770132</v>
      </c>
      <c r="R10" s="26">
        <f t="shared" si="6"/>
        <v>1.1067897614537547</v>
      </c>
      <c r="S10" s="28">
        <f aca="true" t="shared" si="12" ref="S10:S20">Q10*R10</f>
        <v>1.039251510867385</v>
      </c>
      <c r="T10" s="26">
        <f t="shared" si="7"/>
        <v>199.53629008653795</v>
      </c>
      <c r="U10" s="35">
        <f t="shared" si="8"/>
        <v>180.28382357318654</v>
      </c>
      <c r="V10" s="36">
        <v>5</v>
      </c>
      <c r="W10" s="33">
        <f t="shared" si="9"/>
        <v>0.042933919628679616</v>
      </c>
      <c r="X10" s="37">
        <f t="shared" si="10"/>
        <v>1406</v>
      </c>
      <c r="Y10" s="33">
        <f t="shared" si="11"/>
        <v>0.027096178849247102</v>
      </c>
      <c r="Z10" s="42">
        <v>532</v>
      </c>
      <c r="AA10" s="43">
        <v>1.03925151086738</v>
      </c>
      <c r="AB10" s="36">
        <v>5</v>
      </c>
      <c r="AC10" s="33">
        <f>T10/SUM(T$6:T$10)</f>
        <v>0.06669089566841425</v>
      </c>
      <c r="AD10" s="42">
        <v>874</v>
      </c>
      <c r="AE10" s="8"/>
    </row>
    <row r="11" spans="1:31" ht="42.75" customHeight="1">
      <c r="A11" s="8" t="s">
        <v>33</v>
      </c>
      <c r="B11" s="8">
        <v>0.75</v>
      </c>
      <c r="C11" s="10">
        <v>670.787</v>
      </c>
      <c r="D11" s="10">
        <v>560.05</v>
      </c>
      <c r="E11" s="16">
        <f t="shared" si="0"/>
        <v>0.8349148090228342</v>
      </c>
      <c r="F11" s="7">
        <v>165</v>
      </c>
      <c r="G11" s="7">
        <v>139</v>
      </c>
      <c r="H11" s="17">
        <f t="shared" si="1"/>
        <v>0.8424242424242424</v>
      </c>
      <c r="I11" s="20">
        <v>909.178</v>
      </c>
      <c r="J11" s="20">
        <v>880.991</v>
      </c>
      <c r="K11" s="21">
        <f t="shared" si="2"/>
        <v>0.9689972700615281</v>
      </c>
      <c r="L11" s="7">
        <v>185</v>
      </c>
      <c r="M11" s="7">
        <v>158</v>
      </c>
      <c r="N11" s="25">
        <f t="shared" si="3"/>
        <v>0.8540540540540541</v>
      </c>
      <c r="O11" s="8">
        <v>639</v>
      </c>
      <c r="P11" s="26">
        <f t="shared" si="4"/>
        <v>0.8371676390432566</v>
      </c>
      <c r="Q11" s="26">
        <f t="shared" si="5"/>
        <v>0.9345143052592859</v>
      </c>
      <c r="R11" s="26">
        <f t="shared" si="6"/>
        <v>1.0973466662160294</v>
      </c>
      <c r="S11" s="28">
        <f t="shared" si="12"/>
        <v>1.0254861574074663</v>
      </c>
      <c r="T11" s="26">
        <f t="shared" si="7"/>
        <v>491.4642409375282</v>
      </c>
      <c r="U11" s="35">
        <f t="shared" si="8"/>
        <v>447.86598079551277</v>
      </c>
      <c r="V11" s="36">
        <v>6</v>
      </c>
      <c r="W11" s="33">
        <f t="shared" si="9"/>
        <v>0.04003297911322829</v>
      </c>
      <c r="X11" s="37">
        <f t="shared" si="10"/>
        <v>1311</v>
      </c>
      <c r="Y11" s="33">
        <f t="shared" si="11"/>
        <v>0.06673875195673579</v>
      </c>
      <c r="Z11" s="42">
        <v>1311</v>
      </c>
      <c r="AA11" s="43">
        <v>1.02548615740747</v>
      </c>
      <c r="AB11" s="36">
        <v>6</v>
      </c>
      <c r="AC11" s="33"/>
      <c r="AD11" s="43"/>
      <c r="AE11" s="8"/>
    </row>
    <row r="12" spans="1:31" ht="42.75" customHeight="1">
      <c r="A12" s="8" t="s">
        <v>34</v>
      </c>
      <c r="B12" s="8">
        <v>1</v>
      </c>
      <c r="C12" s="10">
        <v>840.743</v>
      </c>
      <c r="D12" s="10">
        <v>753.966</v>
      </c>
      <c r="E12" s="16">
        <f t="shared" si="0"/>
        <v>0.8967853434402665</v>
      </c>
      <c r="F12" s="7">
        <v>256</v>
      </c>
      <c r="G12" s="7">
        <v>166</v>
      </c>
      <c r="H12" s="17">
        <f t="shared" si="1"/>
        <v>0.6484375</v>
      </c>
      <c r="I12" s="20">
        <v>994.794</v>
      </c>
      <c r="J12" s="20">
        <v>959.496</v>
      </c>
      <c r="K12" s="21">
        <f t="shared" si="2"/>
        <v>0.9645172769437692</v>
      </c>
      <c r="L12" s="7">
        <v>263</v>
      </c>
      <c r="M12" s="7">
        <v>214</v>
      </c>
      <c r="N12" s="25">
        <f t="shared" si="3"/>
        <v>0.8136882129277566</v>
      </c>
      <c r="O12" s="8">
        <v>783</v>
      </c>
      <c r="P12" s="26">
        <f t="shared" si="4"/>
        <v>0.8222809904081865</v>
      </c>
      <c r="Q12" s="26">
        <f t="shared" si="5"/>
        <v>0.9192685577389654</v>
      </c>
      <c r="R12" s="26">
        <f t="shared" si="6"/>
        <v>1.096987567330779</v>
      </c>
      <c r="S12" s="28">
        <f t="shared" si="12"/>
        <v>1.0084261788777413</v>
      </c>
      <c r="T12" s="26">
        <f t="shared" si="7"/>
        <v>789.5976980612716</v>
      </c>
      <c r="U12" s="35">
        <f t="shared" si="8"/>
        <v>719.78728070961</v>
      </c>
      <c r="V12" s="36">
        <v>7</v>
      </c>
      <c r="W12" s="33">
        <f t="shared" si="9"/>
        <v>0.06433980701111518</v>
      </c>
      <c r="X12" s="37">
        <f t="shared" si="10"/>
        <v>2107</v>
      </c>
      <c r="Y12" s="33">
        <f t="shared" si="11"/>
        <v>0.1072240064017582</v>
      </c>
      <c r="Z12" s="42">
        <v>2107</v>
      </c>
      <c r="AA12" s="43">
        <v>1.00842617887774</v>
      </c>
      <c r="AB12" s="36">
        <v>7</v>
      </c>
      <c r="AC12" s="43"/>
      <c r="AD12" s="43"/>
      <c r="AE12" s="8"/>
    </row>
    <row r="13" spans="1:31" ht="42.75" customHeight="1">
      <c r="A13" s="8" t="s">
        <v>35</v>
      </c>
      <c r="B13" s="8">
        <v>1</v>
      </c>
      <c r="C13" s="10">
        <v>502.47</v>
      </c>
      <c r="D13" s="10">
        <v>431.781</v>
      </c>
      <c r="E13" s="16">
        <f t="shared" si="0"/>
        <v>0.8593169741477102</v>
      </c>
      <c r="F13" s="7">
        <v>180</v>
      </c>
      <c r="G13" s="7">
        <v>174</v>
      </c>
      <c r="H13" s="17">
        <f t="shared" si="1"/>
        <v>0.9666666666666667</v>
      </c>
      <c r="I13" s="20">
        <v>691.594</v>
      </c>
      <c r="J13" s="20">
        <v>635.997</v>
      </c>
      <c r="K13" s="21">
        <f t="shared" si="2"/>
        <v>0.9196103494246624</v>
      </c>
      <c r="L13" s="7">
        <v>180</v>
      </c>
      <c r="M13" s="7">
        <v>173</v>
      </c>
      <c r="N13" s="25">
        <f t="shared" si="3"/>
        <v>0.9611111111111111</v>
      </c>
      <c r="O13" s="8">
        <v>504</v>
      </c>
      <c r="P13" s="26">
        <f t="shared" si="4"/>
        <v>0.8915218819033972</v>
      </c>
      <c r="Q13" s="26">
        <f t="shared" si="5"/>
        <v>0.9320605779305969</v>
      </c>
      <c r="R13" s="26">
        <f t="shared" si="6"/>
        <v>1.0405386960271996</v>
      </c>
      <c r="S13" s="29">
        <f t="shared" si="12"/>
        <v>0.9698450983782614</v>
      </c>
      <c r="T13" s="26">
        <f t="shared" si="7"/>
        <v>488.8019295826437</v>
      </c>
      <c r="U13" s="35">
        <f t="shared" si="8"/>
        <v>469.75853127702084</v>
      </c>
      <c r="V13" s="36">
        <v>8</v>
      </c>
      <c r="W13" s="33">
        <f t="shared" si="9"/>
        <v>0.03981922560156345</v>
      </c>
      <c r="X13" s="37">
        <f t="shared" si="10"/>
        <v>1304</v>
      </c>
      <c r="Y13" s="33">
        <f t="shared" si="11"/>
        <v>0.06637722140711473</v>
      </c>
      <c r="Z13" s="42">
        <v>1304</v>
      </c>
      <c r="AA13" s="43">
        <v>0.969845098378261</v>
      </c>
      <c r="AB13" s="36">
        <v>8</v>
      </c>
      <c r="AC13" s="43"/>
      <c r="AD13" s="45"/>
      <c r="AE13" s="8"/>
    </row>
    <row r="14" spans="1:31" ht="42.75" customHeight="1">
      <c r="A14" s="8" t="s">
        <v>36</v>
      </c>
      <c r="B14" s="8">
        <v>0.75</v>
      </c>
      <c r="C14" s="10">
        <v>753.068</v>
      </c>
      <c r="D14" s="10">
        <v>629.49</v>
      </c>
      <c r="E14" s="16">
        <f t="shared" si="0"/>
        <v>0.835900609241131</v>
      </c>
      <c r="F14" s="7">
        <v>261</v>
      </c>
      <c r="G14" s="7">
        <v>207</v>
      </c>
      <c r="H14" s="17">
        <f t="shared" si="1"/>
        <v>0.7931034482758621</v>
      </c>
      <c r="I14" s="20">
        <v>864.852</v>
      </c>
      <c r="J14" s="20">
        <v>824.234</v>
      </c>
      <c r="K14" s="21">
        <f t="shared" si="2"/>
        <v>0.9530347388917411</v>
      </c>
      <c r="L14" s="7">
        <v>278</v>
      </c>
      <c r="M14" s="7">
        <v>216</v>
      </c>
      <c r="N14" s="25">
        <f t="shared" si="3"/>
        <v>0.7769784172661871</v>
      </c>
      <c r="O14" s="8">
        <v>543</v>
      </c>
      <c r="P14" s="26">
        <f t="shared" si="4"/>
        <v>0.8230614609515503</v>
      </c>
      <c r="Q14" s="26">
        <f t="shared" si="5"/>
        <v>0.9002178424040749</v>
      </c>
      <c r="R14" s="26">
        <f t="shared" si="6"/>
        <v>1.0771563814525247</v>
      </c>
      <c r="S14" s="29">
        <f t="shared" si="12"/>
        <v>0.9696753936429724</v>
      </c>
      <c r="T14" s="26">
        <f t="shared" si="7"/>
        <v>394.90030406110054</v>
      </c>
      <c r="U14" s="35">
        <f t="shared" si="8"/>
        <v>366.6137163190595</v>
      </c>
      <c r="V14" s="36">
        <v>9</v>
      </c>
      <c r="W14" s="33">
        <f t="shared" si="9"/>
        <v>0.03218517161353365</v>
      </c>
      <c r="X14" s="37">
        <f t="shared" si="10"/>
        <v>1054</v>
      </c>
      <c r="Y14" s="33">
        <f t="shared" si="11"/>
        <v>0.05362578036216358</v>
      </c>
      <c r="Z14" s="42">
        <v>1054</v>
      </c>
      <c r="AA14" s="43">
        <v>0.969675393642972</v>
      </c>
      <c r="AB14" s="36">
        <v>9</v>
      </c>
      <c r="AC14" s="43"/>
      <c r="AD14" s="45"/>
      <c r="AE14" s="8"/>
    </row>
    <row r="15" spans="1:31" ht="42.75" customHeight="1">
      <c r="A15" s="8" t="s">
        <v>37</v>
      </c>
      <c r="B15" s="8">
        <v>1</v>
      </c>
      <c r="C15" s="10">
        <v>1090.631</v>
      </c>
      <c r="D15" s="10">
        <v>888.735</v>
      </c>
      <c r="E15" s="16">
        <f t="shared" si="0"/>
        <v>0.814881476869812</v>
      </c>
      <c r="F15" s="7">
        <v>221</v>
      </c>
      <c r="G15" s="7">
        <v>211</v>
      </c>
      <c r="H15" s="17">
        <f t="shared" si="1"/>
        <v>0.9547511312217195</v>
      </c>
      <c r="I15" s="20">
        <v>1233.339</v>
      </c>
      <c r="J15" s="20">
        <v>1163.324</v>
      </c>
      <c r="K15" s="21">
        <f t="shared" si="2"/>
        <v>0.9432313419100508</v>
      </c>
      <c r="L15" s="7">
        <v>207</v>
      </c>
      <c r="M15" s="7">
        <v>175</v>
      </c>
      <c r="N15" s="25">
        <f t="shared" si="3"/>
        <v>0.8454106280193237</v>
      </c>
      <c r="O15" s="8">
        <v>907</v>
      </c>
      <c r="P15" s="26">
        <f t="shared" si="4"/>
        <v>0.8568423731753843</v>
      </c>
      <c r="Q15" s="26">
        <f t="shared" si="5"/>
        <v>0.9138851277428326</v>
      </c>
      <c r="R15" s="26">
        <f t="shared" si="6"/>
        <v>1.0570427545674483</v>
      </c>
      <c r="S15" s="28">
        <f t="shared" si="12"/>
        <v>0.9660156527875081</v>
      </c>
      <c r="T15" s="26">
        <f t="shared" si="7"/>
        <v>876.17619707827</v>
      </c>
      <c r="U15" s="35">
        <f t="shared" si="8"/>
        <v>828.8938108627492</v>
      </c>
      <c r="V15" s="36">
        <v>10</v>
      </c>
      <c r="W15" s="33">
        <f t="shared" si="9"/>
        <v>0.07139367289605472</v>
      </c>
      <c r="X15" s="37">
        <f t="shared" si="10"/>
        <v>2338</v>
      </c>
      <c r="Y15" s="33">
        <f t="shared" si="11"/>
        <v>0.11898099803895125</v>
      </c>
      <c r="Z15" s="42">
        <v>2338</v>
      </c>
      <c r="AA15" s="43">
        <v>0.966015652787508</v>
      </c>
      <c r="AB15" s="36">
        <v>10</v>
      </c>
      <c r="AC15" s="43"/>
      <c r="AD15" s="43"/>
      <c r="AE15" s="8"/>
    </row>
    <row r="16" spans="1:31" ht="42.75" customHeight="1">
      <c r="A16" s="8" t="s">
        <v>38</v>
      </c>
      <c r="B16" s="8">
        <v>1</v>
      </c>
      <c r="C16" s="10">
        <v>188.658</v>
      </c>
      <c r="D16" s="10">
        <v>119.598</v>
      </c>
      <c r="E16" s="16">
        <f t="shared" si="0"/>
        <v>0.6339407817320231</v>
      </c>
      <c r="F16" s="7">
        <v>61</v>
      </c>
      <c r="G16" s="7">
        <v>57</v>
      </c>
      <c r="H16" s="17">
        <f t="shared" si="1"/>
        <v>0.9344262295081968</v>
      </c>
      <c r="I16" s="20">
        <v>210.481</v>
      </c>
      <c r="J16" s="20">
        <v>165.308</v>
      </c>
      <c r="K16" s="21">
        <f t="shared" si="2"/>
        <v>0.7853820534870131</v>
      </c>
      <c r="L16" s="7">
        <v>91</v>
      </c>
      <c r="M16" s="7">
        <v>84</v>
      </c>
      <c r="N16" s="25">
        <f t="shared" si="3"/>
        <v>0.9230769230769231</v>
      </c>
      <c r="O16" s="8">
        <v>124</v>
      </c>
      <c r="P16" s="26">
        <f t="shared" si="4"/>
        <v>0.7240864160648751</v>
      </c>
      <c r="Q16" s="26">
        <f t="shared" si="5"/>
        <v>0.826690514363986</v>
      </c>
      <c r="R16" s="26">
        <f t="shared" si="6"/>
        <v>1.102604098299111</v>
      </c>
      <c r="S16" s="28">
        <f t="shared" si="12"/>
        <v>0.911512349162731</v>
      </c>
      <c r="T16" s="26">
        <f t="shared" si="7"/>
        <v>113.02753129617865</v>
      </c>
      <c r="U16" s="35">
        <f t="shared" si="8"/>
        <v>102.50962378113427</v>
      </c>
      <c r="V16" s="36">
        <v>11</v>
      </c>
      <c r="W16" s="33">
        <f t="shared" si="9"/>
        <v>0.009221937217540003</v>
      </c>
      <c r="X16" s="37">
        <f t="shared" si="10"/>
        <v>302</v>
      </c>
      <c r="Y16" s="33">
        <f t="shared" si="11"/>
        <v>0.015348657637975978</v>
      </c>
      <c r="Z16" s="42">
        <v>302</v>
      </c>
      <c r="AA16" s="43">
        <v>0.911512349162731</v>
      </c>
      <c r="AB16" s="36">
        <v>11</v>
      </c>
      <c r="AC16" s="43"/>
      <c r="AD16" s="45"/>
      <c r="AE16" s="8"/>
    </row>
    <row r="17" spans="1:31" ht="42.75" customHeight="1">
      <c r="A17" s="8" t="s">
        <v>39</v>
      </c>
      <c r="B17" s="8">
        <v>0.75</v>
      </c>
      <c r="C17" s="10">
        <v>457.543</v>
      </c>
      <c r="D17" s="10">
        <v>348.174</v>
      </c>
      <c r="E17" s="16">
        <f t="shared" si="0"/>
        <v>0.7609645432232598</v>
      </c>
      <c r="F17" s="7">
        <v>223</v>
      </c>
      <c r="G17" s="7">
        <v>196</v>
      </c>
      <c r="H17" s="17">
        <f t="shared" si="1"/>
        <v>0.8789237668161435</v>
      </c>
      <c r="I17" s="20">
        <v>722.131</v>
      </c>
      <c r="J17" s="20">
        <v>611.916</v>
      </c>
      <c r="K17" s="21">
        <f t="shared" si="2"/>
        <v>0.8473753377157331</v>
      </c>
      <c r="L17" s="7">
        <v>313</v>
      </c>
      <c r="M17" s="7">
        <v>276</v>
      </c>
      <c r="N17" s="25">
        <f t="shared" si="3"/>
        <v>0.8817891373801917</v>
      </c>
      <c r="O17" s="8">
        <v>425</v>
      </c>
      <c r="P17" s="26">
        <f t="shared" si="4"/>
        <v>0.7963523103011249</v>
      </c>
      <c r="Q17" s="26">
        <f t="shared" si="5"/>
        <v>0.8576994776150706</v>
      </c>
      <c r="R17" s="26">
        <f t="shared" si="6"/>
        <v>1.0613471673139458</v>
      </c>
      <c r="S17" s="28">
        <f t="shared" si="12"/>
        <v>0.9103169109734063</v>
      </c>
      <c r="T17" s="26">
        <f t="shared" si="7"/>
        <v>290.16351537277325</v>
      </c>
      <c r="U17" s="35">
        <f t="shared" si="8"/>
        <v>273.39170848980376</v>
      </c>
      <c r="V17" s="36">
        <v>12</v>
      </c>
      <c r="W17" s="33">
        <f t="shared" si="9"/>
        <v>0.02363503114694027</v>
      </c>
      <c r="X17" s="37">
        <f t="shared" si="10"/>
        <v>774</v>
      </c>
      <c r="Y17" s="33">
        <f t="shared" si="11"/>
        <v>0.03940297028002812</v>
      </c>
      <c r="Z17" s="42">
        <v>774</v>
      </c>
      <c r="AA17" s="43">
        <v>0.910316910973406</v>
      </c>
      <c r="AB17" s="36">
        <v>12</v>
      </c>
      <c r="AC17" s="43"/>
      <c r="AD17" s="45"/>
      <c r="AE17" s="8"/>
    </row>
    <row r="18" spans="1:31" ht="42.75" customHeight="1">
      <c r="A18" s="8" t="s">
        <v>40</v>
      </c>
      <c r="B18" s="8">
        <v>1</v>
      </c>
      <c r="C18" s="10">
        <v>476.286</v>
      </c>
      <c r="D18" s="10">
        <v>378.7</v>
      </c>
      <c r="E18" s="16">
        <f t="shared" si="0"/>
        <v>0.7951105008335327</v>
      </c>
      <c r="F18" s="7">
        <v>197</v>
      </c>
      <c r="G18" s="7">
        <v>168</v>
      </c>
      <c r="H18" s="17">
        <f t="shared" si="1"/>
        <v>0.8527918781725888</v>
      </c>
      <c r="I18" s="20">
        <v>754.285</v>
      </c>
      <c r="J18" s="20">
        <v>599.307</v>
      </c>
      <c r="K18" s="21">
        <f t="shared" si="2"/>
        <v>0.7945365478565795</v>
      </c>
      <c r="L18" s="7">
        <v>310</v>
      </c>
      <c r="M18" s="7">
        <v>289</v>
      </c>
      <c r="N18" s="25">
        <f t="shared" si="3"/>
        <v>0.932258064516129</v>
      </c>
      <c r="O18" s="8">
        <v>438</v>
      </c>
      <c r="P18" s="26">
        <f t="shared" si="4"/>
        <v>0.8124149140352496</v>
      </c>
      <c r="Q18" s="26">
        <f t="shared" si="5"/>
        <v>0.8358530028544443</v>
      </c>
      <c r="R18" s="26">
        <f t="shared" si="6"/>
        <v>1.0234380888191947</v>
      </c>
      <c r="S18" s="28">
        <f t="shared" si="12"/>
        <v>0.8554437997751374</v>
      </c>
      <c r="T18" s="26">
        <f t="shared" si="7"/>
        <v>374.6843843015102</v>
      </c>
      <c r="U18" s="35">
        <f t="shared" si="8"/>
        <v>366.1036152502466</v>
      </c>
      <c r="V18" s="36">
        <v>13</v>
      </c>
      <c r="W18" s="33">
        <f t="shared" si="9"/>
        <v>0.030536215952119212</v>
      </c>
      <c r="X18" s="37">
        <f t="shared" si="10"/>
        <v>1000</v>
      </c>
      <c r="Y18" s="33">
        <f t="shared" si="11"/>
        <v>0.0508805445097263</v>
      </c>
      <c r="Z18" s="42">
        <v>1000</v>
      </c>
      <c r="AA18" s="43">
        <v>0.855443799775137</v>
      </c>
      <c r="AB18" s="36">
        <v>13</v>
      </c>
      <c r="AC18" s="43"/>
      <c r="AD18" s="45"/>
      <c r="AE18" s="8"/>
    </row>
    <row r="19" spans="1:31" ht="42.75" customHeight="1">
      <c r="A19" s="8" t="s">
        <v>41</v>
      </c>
      <c r="B19" s="8">
        <v>1</v>
      </c>
      <c r="C19" s="10">
        <v>413.676</v>
      </c>
      <c r="D19" s="10">
        <v>367.083</v>
      </c>
      <c r="E19" s="16">
        <f t="shared" si="0"/>
        <v>0.8873683752501959</v>
      </c>
      <c r="F19" s="7">
        <v>101</v>
      </c>
      <c r="G19" s="7">
        <v>78</v>
      </c>
      <c r="H19" s="17">
        <f t="shared" si="1"/>
        <v>0.7722772277227723</v>
      </c>
      <c r="I19" s="20">
        <v>724.969</v>
      </c>
      <c r="J19" s="20">
        <v>684.505</v>
      </c>
      <c r="K19" s="21">
        <f t="shared" si="2"/>
        <v>0.9441851996430192</v>
      </c>
      <c r="L19" s="7">
        <v>100</v>
      </c>
      <c r="M19" s="7">
        <v>63</v>
      </c>
      <c r="N19" s="25">
        <f t="shared" si="3"/>
        <v>0.63</v>
      </c>
      <c r="O19" s="8">
        <v>385</v>
      </c>
      <c r="P19" s="26">
        <f t="shared" si="4"/>
        <v>0.8528410309919687</v>
      </c>
      <c r="Q19" s="26">
        <f t="shared" si="5"/>
        <v>0.8499296397501135</v>
      </c>
      <c r="R19" s="26">
        <f t="shared" si="6"/>
        <v>0.9970886087581448</v>
      </c>
      <c r="S19" s="28">
        <f t="shared" si="12"/>
        <v>0.8474551620407518</v>
      </c>
      <c r="T19" s="26">
        <f t="shared" si="7"/>
        <v>326.2702373856894</v>
      </c>
      <c r="U19" s="35">
        <f t="shared" si="8"/>
        <v>327.2229113037937</v>
      </c>
      <c r="V19" s="36">
        <v>14</v>
      </c>
      <c r="W19" s="33">
        <f t="shared" si="9"/>
        <v>0.026597044094295835</v>
      </c>
      <c r="X19" s="37">
        <f t="shared" si="10"/>
        <v>871</v>
      </c>
      <c r="Y19" s="33">
        <f t="shared" si="11"/>
        <v>0.044306109437810985</v>
      </c>
      <c r="Z19" s="42">
        <v>871</v>
      </c>
      <c r="AA19" s="43">
        <v>0.847455162040752</v>
      </c>
      <c r="AB19" s="36">
        <v>14</v>
      </c>
      <c r="AC19" s="43"/>
      <c r="AD19" s="45"/>
      <c r="AE19" s="8"/>
    </row>
    <row r="20" spans="1:31" ht="42.75" customHeight="1">
      <c r="A20" s="8" t="s">
        <v>42</v>
      </c>
      <c r="B20" s="8">
        <v>1</v>
      </c>
      <c r="C20" s="10">
        <v>414.961</v>
      </c>
      <c r="D20" s="10">
        <v>277.732</v>
      </c>
      <c r="E20" s="16">
        <f t="shared" si="0"/>
        <v>0.6692966326956028</v>
      </c>
      <c r="F20" s="7">
        <v>169</v>
      </c>
      <c r="G20" s="7">
        <v>149</v>
      </c>
      <c r="H20" s="17">
        <f t="shared" si="1"/>
        <v>0.8816568047337278</v>
      </c>
      <c r="I20" s="20">
        <v>428.74</v>
      </c>
      <c r="J20" s="20">
        <v>303.96</v>
      </c>
      <c r="K20" s="21">
        <f t="shared" si="2"/>
        <v>0.7089611419508326</v>
      </c>
      <c r="L20" s="7">
        <v>180</v>
      </c>
      <c r="M20" s="7">
        <v>121</v>
      </c>
      <c r="N20" s="25">
        <f t="shared" si="3"/>
        <v>0.6722222222222223</v>
      </c>
      <c r="O20" s="8">
        <v>337</v>
      </c>
      <c r="P20" s="26">
        <f t="shared" si="4"/>
        <v>0.7330046843070402</v>
      </c>
      <c r="Q20" s="26">
        <f t="shared" si="5"/>
        <v>0.6979394660322494</v>
      </c>
      <c r="R20" s="26">
        <f t="shared" si="6"/>
        <v>0.9649347817252092</v>
      </c>
      <c r="S20" s="28">
        <f t="shared" si="12"/>
        <v>0.6734660663132377</v>
      </c>
      <c r="T20" s="26">
        <f t="shared" si="7"/>
        <v>226.95806434756108</v>
      </c>
      <c r="U20" s="35">
        <f t="shared" si="8"/>
        <v>235.20560005286805</v>
      </c>
      <c r="V20" s="36">
        <v>15</v>
      </c>
      <c r="W20" s="33">
        <f t="shared" si="9"/>
        <v>0.018504946866984243</v>
      </c>
      <c r="X20" s="37">
        <f t="shared" si="10"/>
        <v>606</v>
      </c>
      <c r="Y20" s="33">
        <f t="shared" si="11"/>
        <v>0.030819939070598903</v>
      </c>
      <c r="Z20" s="42">
        <v>606</v>
      </c>
      <c r="AA20" s="43">
        <v>0.673466066313238</v>
      </c>
      <c r="AB20" s="36">
        <v>15</v>
      </c>
      <c r="AC20" s="43"/>
      <c r="AD20" s="45"/>
      <c r="AE20" s="8"/>
    </row>
    <row r="21" spans="1:31" ht="60.75" customHeight="1">
      <c r="A21" s="11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3:10" ht="13.5">
      <c r="C22" s="12"/>
      <c r="D22" s="12"/>
      <c r="I22" s="12"/>
      <c r="J22" s="12"/>
    </row>
    <row r="23" spans="3:10" ht="13.5">
      <c r="C23" s="12"/>
      <c r="D23" s="12"/>
      <c r="I23" s="12"/>
      <c r="J23" s="12"/>
    </row>
    <row r="24" spans="3:10" ht="13.5">
      <c r="C24" s="12"/>
      <c r="D24" s="12"/>
      <c r="I24" s="12"/>
      <c r="J24" s="12"/>
    </row>
    <row r="25" spans="3:10" ht="13.5">
      <c r="C25" s="12"/>
      <c r="D25" s="12"/>
      <c r="I25" s="12"/>
      <c r="J25" s="12"/>
    </row>
    <row r="26" spans="3:10" ht="13.5">
      <c r="C26" s="12"/>
      <c r="D26" s="12"/>
      <c r="I26" s="12"/>
      <c r="J26" s="12"/>
    </row>
    <row r="27" spans="3:10" ht="13.5">
      <c r="C27" s="12"/>
      <c r="D27" s="12"/>
      <c r="I27" s="12"/>
      <c r="J27" s="12"/>
    </row>
    <row r="28" spans="3:10" ht="13.5">
      <c r="C28" s="12"/>
      <c r="D28" s="12"/>
      <c r="I28" s="12"/>
      <c r="J28" s="12"/>
    </row>
    <row r="29" spans="3:10" ht="13.5">
      <c r="C29" s="12"/>
      <c r="D29" s="12"/>
      <c r="I29" s="12"/>
      <c r="J29" s="12"/>
    </row>
    <row r="30" spans="3:10" ht="13.5">
      <c r="C30" s="12"/>
      <c r="D30" s="12"/>
      <c r="I30" s="12"/>
      <c r="J30" s="12"/>
    </row>
    <row r="31" spans="3:10" ht="13.5">
      <c r="C31" s="12"/>
      <c r="D31" s="12"/>
      <c r="I31" s="12"/>
      <c r="J31" s="12"/>
    </row>
    <row r="32" spans="3:10" ht="13.5">
      <c r="C32" s="12"/>
      <c r="D32" s="12"/>
      <c r="I32" s="12"/>
      <c r="J32" s="12"/>
    </row>
    <row r="33" spans="3:10" ht="13.5">
      <c r="C33" s="12"/>
      <c r="D33" s="12"/>
      <c r="I33" s="12"/>
      <c r="J33" s="12"/>
    </row>
    <row r="34" spans="3:10" ht="13.5">
      <c r="C34" s="12"/>
      <c r="D34" s="12"/>
      <c r="I34" s="12"/>
      <c r="J34" s="12"/>
    </row>
    <row r="35" spans="3:10" ht="13.5">
      <c r="C35" s="12"/>
      <c r="D35" s="12"/>
      <c r="I35" s="12"/>
      <c r="J35" s="12"/>
    </row>
    <row r="36" spans="3:10" ht="13.5">
      <c r="C36" s="12"/>
      <c r="D36" s="12"/>
      <c r="I36" s="12"/>
      <c r="J36" s="12"/>
    </row>
    <row r="37" spans="3:10" ht="13.5">
      <c r="C37" s="12"/>
      <c r="D37" s="12"/>
      <c r="I37" s="12"/>
      <c r="J37" s="12"/>
    </row>
    <row r="38" spans="3:10" ht="13.5">
      <c r="C38" s="12"/>
      <c r="D38" s="12"/>
      <c r="I38" s="12"/>
      <c r="J38" s="12"/>
    </row>
    <row r="39" spans="3:10" ht="13.5">
      <c r="C39" s="12"/>
      <c r="D39" s="12"/>
      <c r="I39" s="12"/>
      <c r="J39" s="12"/>
    </row>
    <row r="40" spans="3:10" ht="13.5">
      <c r="C40" s="12"/>
      <c r="D40" s="12"/>
      <c r="I40" s="12"/>
      <c r="J40" s="12"/>
    </row>
    <row r="41" spans="3:10" ht="13.5">
      <c r="C41" s="12"/>
      <c r="D41" s="12"/>
      <c r="I41" s="12"/>
      <c r="J41" s="12"/>
    </row>
    <row r="42" spans="3:10" ht="13.5">
      <c r="C42" s="12"/>
      <c r="D42" s="12"/>
      <c r="I42" s="12"/>
      <c r="J42" s="12"/>
    </row>
  </sheetData>
  <sheetProtection/>
  <mergeCells count="21">
    <mergeCell ref="A2:AE2"/>
    <mergeCell ref="C3:E3"/>
    <mergeCell ref="F3:H3"/>
    <mergeCell ref="I3:K3"/>
    <mergeCell ref="L3:N3"/>
    <mergeCell ref="Y3:Z3"/>
    <mergeCell ref="AA3:AD3"/>
    <mergeCell ref="A21:AE21"/>
    <mergeCell ref="A3:A4"/>
    <mergeCell ref="B3:B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E3:AE4"/>
  </mergeCells>
  <printOptions horizontalCentered="1" verticalCentered="1"/>
  <pageMargins left="0.700694444444445" right="0.700694444444445" top="0.15694444444444444" bottom="2.6770833333333335" header="0.298611111111111" footer="0.298611111111111"/>
  <pageSetup fitToHeight="1" fitToWidth="1"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greatwall</cp:lastModifiedBy>
  <cp:lastPrinted>2022-01-24T03:39:00Z</cp:lastPrinted>
  <dcterms:created xsi:type="dcterms:W3CDTF">2015-06-12T18:19:00Z</dcterms:created>
  <dcterms:modified xsi:type="dcterms:W3CDTF">2022-03-03T11:42:08Z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