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国省道改造" sheetId="1" r:id="rId1"/>
  </sheets>
  <definedNames>
    <definedName name="number" localSheetId="0">'国省道改造'!#REF!</definedName>
    <definedName name="_xlnm.Print_Area" localSheetId="0">'国省道改造'!$A$1:$S$23</definedName>
    <definedName name="_xlnm.Print_Titles" localSheetId="0">'国省道改造'!$2:$5</definedName>
    <definedName name="_xlnm._FilterDatabase" localSheetId="0" hidden="1">'国省道改造'!$A$5:$S$23</definedName>
  </definedNames>
  <calcPr fullCalcOnLoad="1"/>
</workbook>
</file>

<file path=xl/sharedStrings.xml><?xml version="1.0" encoding="utf-8"?>
<sst xmlns="http://schemas.openxmlformats.org/spreadsheetml/2006/main" count="127" uniqueCount="98">
  <si>
    <t>附件1</t>
  </si>
  <si>
    <t>2022年普通国省道改造项目省补助追加计划表</t>
  </si>
  <si>
    <t xml:space="preserve">                                                                                                           单位：万元   </t>
  </si>
  <si>
    <t>序号</t>
  </si>
  <si>
    <t>所在市</t>
  </si>
  <si>
    <t>所在县</t>
  </si>
  <si>
    <t>项 目 名 称</t>
  </si>
  <si>
    <t>建设           性质</t>
  </si>
  <si>
    <t>建设规模（公里）</t>
  </si>
  <si>
    <t>开工年</t>
  </si>
  <si>
    <t>完工年</t>
  </si>
  <si>
    <t>总投资</t>
  </si>
  <si>
    <t>省补助总额</t>
  </si>
  <si>
    <t>已安排省投资</t>
  </si>
  <si>
    <t>拟申请此次2022年新增省投资补助</t>
  </si>
  <si>
    <t>工可/建设方案批复文号</t>
  </si>
  <si>
    <t>设计批复文号</t>
  </si>
  <si>
    <t>备注</t>
  </si>
  <si>
    <t>合计</t>
  </si>
  <si>
    <t xml:space="preserve">一级              </t>
  </si>
  <si>
    <t>二级(四车道)</t>
  </si>
  <si>
    <t>二级（两车道）</t>
  </si>
  <si>
    <t>三级及以下</t>
  </si>
  <si>
    <t>惠州市</t>
  </si>
  <si>
    <t>龙门县</t>
  </si>
  <si>
    <t>省道S259线新来庄至学堂岭改建工程</t>
  </si>
  <si>
    <t>新（改）建</t>
  </si>
  <si>
    <t>惠发改投审〔2021〕2号</t>
  </si>
  <si>
    <t>惠市交发〔2021〕555号、惠市交发〔2021〕637号</t>
  </si>
  <si>
    <t>部省补助按不超过总投资80%控制，补助总额已扣除车购税安排部分。</t>
  </si>
  <si>
    <t>江门市</t>
  </si>
  <si>
    <t>台山市</t>
  </si>
  <si>
    <t>国道G240线台山大江至那金段改建工程</t>
  </si>
  <si>
    <t>粤发改交通函〔2018〕2959号</t>
  </si>
  <si>
    <t>粤交基〔2020〕650号
粤交基〔2021〕157号</t>
  </si>
  <si>
    <t>梅州市</t>
  </si>
  <si>
    <t>梅县区</t>
  </si>
  <si>
    <t>省道S242线梅县区梅西至程江公路建设工程（西部旅游快线）</t>
  </si>
  <si>
    <t>梅市发改审批函[2017]243号</t>
  </si>
  <si>
    <t>梅市交字[2018]325号
梅市交字[2020]221号</t>
  </si>
  <si>
    <t>五华县</t>
  </si>
  <si>
    <t>省道S223线五华潭下上围至安流完塘段路面改造</t>
  </si>
  <si>
    <t>路面改造</t>
  </si>
  <si>
    <t>梅市交字[2019]446号</t>
  </si>
  <si>
    <t>梅市交字[2020]301号</t>
  </si>
  <si>
    <t>国道G238线五华县城段改线工程</t>
  </si>
  <si>
    <t>粤发改投审〔2021〕27号</t>
  </si>
  <si>
    <t>粤交基〔2021〕741号
粤交基〔2022〕74号</t>
  </si>
  <si>
    <t>省道S227线梅县区桃尧圩镇至松源宝坑段路面改造工程</t>
  </si>
  <si>
    <t>梅市交字〔2021〕315号</t>
  </si>
  <si>
    <t>梅市交字〔2021〕428号</t>
  </si>
  <si>
    <t>云浮市</t>
  </si>
  <si>
    <t>云城区、云安区</t>
  </si>
  <si>
    <t>国道G324线云浮市腰古至茶洞段改线工程</t>
  </si>
  <si>
    <t>粤发改交通函[2019]1798号</t>
  </si>
  <si>
    <t>粤交基[2020]144号
粤交基建字[2022]3号</t>
  </si>
  <si>
    <t>罗定市</t>
  </si>
  <si>
    <t>国道G324线罗定金鸡路口至良官段路面改造工程</t>
  </si>
  <si>
    <t>粤交规[2020]246号</t>
  </si>
  <si>
    <t>云交基许[2020]18号</t>
  </si>
  <si>
    <t>郁南县</t>
  </si>
  <si>
    <t>省道S368线郁南山咀村至平台古洞段</t>
  </si>
  <si>
    <t>云交规[2019]80号</t>
  </si>
  <si>
    <t>云交基（2019）217号</t>
  </si>
  <si>
    <t>省道S352线罗定城区至信宜交界段</t>
  </si>
  <si>
    <t>云交规[2019]78号</t>
  </si>
  <si>
    <t>云交基（2019）208号</t>
  </si>
  <si>
    <t>云安区</t>
  </si>
  <si>
    <t>省道S539线云安区留洞至上社段</t>
  </si>
  <si>
    <t>云交规[2019]165号</t>
  </si>
  <si>
    <t>云交基[2019]380号</t>
  </si>
  <si>
    <t>揭阳市</t>
  </si>
  <si>
    <t>榕城区、揭东区</t>
  </si>
  <si>
    <t>国道G206线揭阳市揭东区英花至缶灶段路面改造工程</t>
  </si>
  <si>
    <t>粤交规[2020]280号</t>
  </si>
  <si>
    <t>揭市交[2020]400</t>
  </si>
  <si>
    <t>普宁市</t>
  </si>
  <si>
    <t>省道S337线（原县道X092崩东线）普宁高埔桥至老鹰咀段路面改造工程</t>
  </si>
  <si>
    <t>揭市交〔2021〕344号</t>
  </si>
  <si>
    <t>揭市交〔2022〕114号</t>
  </si>
  <si>
    <t>肇庆市</t>
  </si>
  <si>
    <t>怀集县</t>
  </si>
  <si>
    <t>怀集县S261线大成岗至封开(K180+129-K193+300及K209+000-K215+325)路面改造工程</t>
  </si>
  <si>
    <t>肇交规函[2022]87号</t>
  </si>
  <si>
    <t>肇交基函〔2022〕345号</t>
  </si>
  <si>
    <t>怀集县省道527线汶塘至利凤段(K14+897-K24+224)路面改造工程</t>
  </si>
  <si>
    <t>肇交规函[2022]206号</t>
  </si>
  <si>
    <t>肇交基函〔2022〕344号</t>
  </si>
  <si>
    <t>汕头市</t>
  </si>
  <si>
    <t>澄海区</t>
  </si>
  <si>
    <t>汕头市澄海区省道S504梅潭大桥新建工程</t>
  </si>
  <si>
    <t>澄发改〔2021〕52号</t>
  </si>
  <si>
    <t>汕市交建批〔2021〕25号
汕市交建批〔2021〕31号</t>
  </si>
  <si>
    <t>河源市</t>
  </si>
  <si>
    <t>和平县</t>
  </si>
  <si>
    <t>省道S253青州至热水段改建工程</t>
  </si>
  <si>
    <t>河发改审批〔2018〕302号</t>
  </si>
  <si>
    <t>河交函〔2020〕389号
河交函〔2021〕63号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</si>
</sst>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0_);[Red]\(0\)"/>
    <numFmt numFmtId="179" formatCode="0.000_);[Red]\(0.000\)"/>
    <numFmt numFmtId="180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3" fillId="0" borderId="0">
      <alignment vertical="top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>
      <alignment vertical="top"/>
      <protection/>
    </xf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16" fillId="0" borderId="0" applyNumberFormat="0" applyFill="0" applyBorder="0" applyAlignment="0" applyProtection="0"/>
    <xf numFmtId="0" fontId="34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7" fontId="1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8" fillId="19" borderId="0" applyNumberFormat="0" applyBorder="0" applyAlignment="0" applyProtection="0"/>
    <xf numFmtId="41" fontId="13" fillId="0" borderId="0" applyFont="0" applyFill="0" applyBorder="0" applyAlignment="0" applyProtection="0"/>
    <xf numFmtId="0" fontId="28" fillId="20" borderId="0" applyNumberFormat="0" applyBorder="0" applyAlignment="0" applyProtection="0"/>
    <xf numFmtId="0" fontId="13" fillId="21" borderId="6" applyNumberFormat="0" applyFont="0" applyAlignment="0" applyProtection="0"/>
    <xf numFmtId="0" fontId="38" fillId="22" borderId="0" applyNumberFormat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40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28" fillId="25" borderId="0" applyNumberFormat="0" applyBorder="0" applyAlignment="0" applyProtection="0"/>
    <xf numFmtId="0" fontId="41" fillId="0" borderId="9" applyNumberFormat="0" applyFill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8" fontId="4" fillId="0" borderId="0" xfId="56" applyNumberFormat="1" applyFont="1" applyFill="1" applyBorder="1" applyAlignment="1">
      <alignment horizontal="center" vertical="center" wrapText="1"/>
      <protection/>
    </xf>
    <xf numFmtId="178" fontId="1" fillId="0" borderId="10" xfId="56" applyNumberFormat="1" applyFont="1" applyFill="1" applyBorder="1" applyAlignment="1">
      <alignment horizontal="right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15" applyNumberFormat="1" applyFont="1" applyFill="1" applyBorder="1" applyAlignment="1">
      <alignment horizontal="center" vertical="center" wrapText="1"/>
      <protection/>
    </xf>
    <xf numFmtId="0" fontId="5" fillId="0" borderId="12" xfId="56" applyNumberFormat="1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56" applyNumberFormat="1" applyFont="1" applyFill="1" applyBorder="1" applyAlignment="1">
      <alignment vertical="center" wrapText="1"/>
      <protection/>
    </xf>
    <xf numFmtId="0" fontId="6" fillId="0" borderId="12" xfId="25" applyNumberFormat="1" applyFont="1" applyFill="1" applyBorder="1" applyAlignment="1">
      <alignment horizontal="center" vertical="center" wrapText="1"/>
      <protection/>
    </xf>
    <xf numFmtId="178" fontId="5" fillId="0" borderId="12" xfId="15" applyNumberFormat="1" applyFont="1" applyFill="1" applyBorder="1" applyAlignment="1">
      <alignment horizontal="center" vertical="center" wrapText="1"/>
      <protection/>
    </xf>
    <xf numFmtId="0" fontId="6" fillId="0" borderId="12" xfId="56" applyNumberFormat="1" applyFont="1" applyFill="1" applyBorder="1" applyAlignment="1">
      <alignment horizontal="center" vertical="center" wrapText="1"/>
      <protection/>
    </xf>
    <xf numFmtId="179" fontId="6" fillId="0" borderId="12" xfId="15" applyNumberFormat="1" applyFont="1" applyFill="1" applyBorder="1" applyAlignment="1">
      <alignment horizontal="center" vertical="center" wrapText="1"/>
      <protection/>
    </xf>
    <xf numFmtId="0" fontId="6" fillId="0" borderId="12" xfId="15" applyNumberFormat="1" applyFont="1" applyFill="1" applyBorder="1" applyAlignment="1">
      <alignment horizontal="center" vertical="center" wrapText="1"/>
      <protection/>
    </xf>
    <xf numFmtId="0" fontId="5" fillId="0" borderId="13" xfId="15" applyNumberFormat="1" applyFont="1" applyFill="1" applyBorder="1" applyAlignment="1">
      <alignment horizontal="center" vertical="center" wrapText="1"/>
      <protection/>
    </xf>
    <xf numFmtId="0" fontId="5" fillId="0" borderId="14" xfId="15" applyNumberFormat="1" applyFont="1" applyFill="1" applyBorder="1" applyAlignment="1">
      <alignment horizontal="center" vertical="center" wrapText="1"/>
      <protection/>
    </xf>
    <xf numFmtId="180" fontId="6" fillId="0" borderId="12" xfId="56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vertical="center" wrapText="1"/>
    </xf>
    <xf numFmtId="0" fontId="6" fillId="0" borderId="12" xfId="25" applyFont="1" applyFill="1" applyBorder="1" applyAlignment="1">
      <alignment horizontal="center" vertical="center" wrapText="1"/>
      <protection/>
    </xf>
    <xf numFmtId="0" fontId="6" fillId="0" borderId="15" xfId="25" applyNumberFormat="1" applyFont="1" applyFill="1" applyBorder="1" applyAlignment="1">
      <alignment vertical="center" wrapText="1"/>
      <protection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15" xfId="25" applyFont="1" applyFill="1" applyBorder="1" applyAlignment="1">
      <alignment horizontal="center" vertical="center" wrapText="1"/>
      <protection/>
    </xf>
  </cellXfs>
  <cellStyles count="53">
    <cellStyle name="Normal" xfId="0"/>
    <cellStyle name="普通_活用表_亿元表" xfId="15"/>
    <cellStyle name="_ET_STYLE_NoName_00_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常规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常规_Sheet1" xfId="56"/>
    <cellStyle name="强调文字颜色 5" xfId="57"/>
    <cellStyle name="汇总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60% - 强调文字颜色 4" xfId="65"/>
    <cellStyle name="40% - 强调文字颜色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Zeros="0" tabSelected="1" zoomScale="90" zoomScaleNormal="90" zoomScaleSheetLayoutView="100" workbookViewId="0" topLeftCell="A1">
      <pane xSplit="5" ySplit="5" topLeftCell="F6" activePane="bottomRight" state="frozen"/>
      <selection pane="bottomRight" activeCell="P6" sqref="P6"/>
    </sheetView>
  </sheetViews>
  <sheetFormatPr defaultColWidth="7.875" defaultRowHeight="14.25"/>
  <cols>
    <col min="1" max="1" width="4.75390625" style="3" customWidth="1"/>
    <col min="2" max="3" width="7.125" style="3" customWidth="1"/>
    <col min="4" max="4" width="24.25390625" style="4" customWidth="1"/>
    <col min="5" max="5" width="7.75390625" style="3" customWidth="1"/>
    <col min="6" max="10" width="7.875" style="5" customWidth="1"/>
    <col min="11" max="11" width="7.125" style="5" customWidth="1"/>
    <col min="12" max="12" width="7.125" style="6" customWidth="1"/>
    <col min="13" max="13" width="9.75390625" style="7" customWidth="1"/>
    <col min="14" max="14" width="8.875" style="7" customWidth="1"/>
    <col min="15" max="15" width="9.00390625" style="3" customWidth="1"/>
    <col min="16" max="16" width="10.75390625" style="3" customWidth="1"/>
    <col min="17" max="18" width="11.75390625" style="3" customWidth="1"/>
    <col min="19" max="19" width="13.875" style="3" customWidth="1"/>
    <col min="20" max="20" width="7.875" style="8" customWidth="1"/>
    <col min="21" max="16384" width="7.875" style="8" customWidth="1"/>
  </cols>
  <sheetData>
    <row r="1" spans="1:2" ht="18">
      <c r="A1" s="9" t="s">
        <v>0</v>
      </c>
      <c r="B1" s="9"/>
    </row>
    <row r="2" spans="1:19" ht="33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24.7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4" t="s">
        <v>8</v>
      </c>
      <c r="G4" s="14"/>
      <c r="H4" s="14"/>
      <c r="I4" s="14"/>
      <c r="J4" s="14"/>
      <c r="K4" s="14" t="s">
        <v>9</v>
      </c>
      <c r="L4" s="14" t="s">
        <v>10</v>
      </c>
      <c r="M4" s="14" t="s">
        <v>11</v>
      </c>
      <c r="N4" s="24" t="s">
        <v>12</v>
      </c>
      <c r="O4" s="14" t="s">
        <v>13</v>
      </c>
      <c r="P4" s="15" t="s">
        <v>14</v>
      </c>
      <c r="Q4" s="15" t="s">
        <v>15</v>
      </c>
      <c r="R4" s="27" t="s">
        <v>16</v>
      </c>
      <c r="S4" s="28" t="s">
        <v>17</v>
      </c>
    </row>
    <row r="5" spans="1:19" s="1" customFormat="1" ht="54.75" customHeight="1">
      <c r="A5" s="12"/>
      <c r="B5" s="13"/>
      <c r="C5" s="13"/>
      <c r="D5" s="15"/>
      <c r="E5" s="15"/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4"/>
      <c r="L5" s="14"/>
      <c r="M5" s="14"/>
      <c r="N5" s="25"/>
      <c r="O5" s="14"/>
      <c r="P5" s="15"/>
      <c r="Q5" s="15"/>
      <c r="R5" s="27"/>
      <c r="S5" s="28"/>
    </row>
    <row r="6" spans="1:19" s="1" customFormat="1" ht="32.25" customHeight="1">
      <c r="A6" s="12" t="s">
        <v>18</v>
      </c>
      <c r="B6" s="13"/>
      <c r="C6" s="13"/>
      <c r="D6" s="13"/>
      <c r="E6" s="13"/>
      <c r="F6" s="20">
        <f aca="true" t="shared" si="0" ref="F6:J6">SUM(F7:F23)</f>
        <v>393.15599999999995</v>
      </c>
      <c r="G6" s="20">
        <f t="shared" si="0"/>
        <v>106.291</v>
      </c>
      <c r="H6" s="20">
        <f t="shared" si="0"/>
        <v>43.794</v>
      </c>
      <c r="I6" s="20">
        <f t="shared" si="0"/>
        <v>182.41200000000003</v>
      </c>
      <c r="J6" s="20">
        <f t="shared" si="0"/>
        <v>60.659000000000006</v>
      </c>
      <c r="K6" s="20"/>
      <c r="L6" s="20"/>
      <c r="M6" s="20">
        <f aca="true" t="shared" si="1" ref="M6:P6">SUM(M7:M23)</f>
        <v>805351.0215</v>
      </c>
      <c r="N6" s="20" t="e">
        <f t="shared" si="1"/>
        <v>#REF!</v>
      </c>
      <c r="O6" s="20">
        <f t="shared" si="1"/>
        <v>77348</v>
      </c>
      <c r="P6" s="20">
        <f t="shared" si="1"/>
        <v>69671.525</v>
      </c>
      <c r="Q6" s="15"/>
      <c r="R6" s="27"/>
      <c r="S6" s="29"/>
    </row>
    <row r="7" spans="1:19" s="2" customFormat="1" ht="75.75" customHeight="1">
      <c r="A7" s="16">
        <v>1</v>
      </c>
      <c r="B7" s="17" t="s">
        <v>23</v>
      </c>
      <c r="C7" s="17" t="s">
        <v>24</v>
      </c>
      <c r="D7" s="18" t="s">
        <v>25</v>
      </c>
      <c r="E7" s="21" t="s">
        <v>26</v>
      </c>
      <c r="F7" s="22">
        <v>29.331</v>
      </c>
      <c r="G7" s="22"/>
      <c r="H7" s="22"/>
      <c r="I7" s="22">
        <v>29.331</v>
      </c>
      <c r="J7" s="22"/>
      <c r="K7" s="23">
        <v>2021</v>
      </c>
      <c r="L7" s="23">
        <v>2022</v>
      </c>
      <c r="M7" s="26">
        <v>14036.5084</v>
      </c>
      <c r="N7" s="26">
        <v>2429</v>
      </c>
      <c r="O7" s="21">
        <v>1996</v>
      </c>
      <c r="P7" s="26">
        <v>433</v>
      </c>
      <c r="Q7" s="21" t="s">
        <v>27</v>
      </c>
      <c r="R7" s="30" t="s">
        <v>28</v>
      </c>
      <c r="S7" s="31" t="s">
        <v>29</v>
      </c>
    </row>
    <row r="8" spans="1:19" s="2" customFormat="1" ht="54">
      <c r="A8" s="16">
        <v>2</v>
      </c>
      <c r="B8" s="19" t="s">
        <v>30</v>
      </c>
      <c r="C8" s="19" t="s">
        <v>31</v>
      </c>
      <c r="D8" s="18" t="s">
        <v>32</v>
      </c>
      <c r="E8" s="21" t="s">
        <v>26</v>
      </c>
      <c r="F8" s="22">
        <v>33.551</v>
      </c>
      <c r="G8" s="22">
        <v>33.551</v>
      </c>
      <c r="H8" s="22"/>
      <c r="I8" s="22"/>
      <c r="J8" s="22"/>
      <c r="K8" s="23">
        <v>2020</v>
      </c>
      <c r="L8" s="23">
        <v>2024</v>
      </c>
      <c r="M8" s="26">
        <v>212653.27</v>
      </c>
      <c r="N8" s="26" t="e">
        <f>(G8-#REF!)*800+#REF!*0.22+#REF!*0.18</f>
        <v>#REF!</v>
      </c>
      <c r="O8" s="21">
        <v>21667</v>
      </c>
      <c r="P8" s="26">
        <v>6476</v>
      </c>
      <c r="Q8" s="21" t="s">
        <v>33</v>
      </c>
      <c r="R8" s="32" t="s">
        <v>34</v>
      </c>
      <c r="S8" s="33"/>
    </row>
    <row r="9" spans="1:20" s="2" customFormat="1" ht="54">
      <c r="A9" s="16">
        <v>3</v>
      </c>
      <c r="B9" s="17" t="s">
        <v>35</v>
      </c>
      <c r="C9" s="17" t="s">
        <v>36</v>
      </c>
      <c r="D9" s="18" t="s">
        <v>37</v>
      </c>
      <c r="E9" s="21" t="s">
        <v>26</v>
      </c>
      <c r="F9" s="22">
        <v>30.711</v>
      </c>
      <c r="G9" s="22"/>
      <c r="H9" s="22">
        <v>30.711</v>
      </c>
      <c r="I9" s="22"/>
      <c r="J9" s="22"/>
      <c r="K9" s="23">
        <v>2021</v>
      </c>
      <c r="L9" s="23">
        <v>2024</v>
      </c>
      <c r="M9" s="26">
        <v>171283.1</v>
      </c>
      <c r="N9" s="26" t="e">
        <f>(H9-#REF!)*250+#REF!*0.2+#REF!*0.18</f>
        <v>#REF!</v>
      </c>
      <c r="O9" s="21">
        <v>7053</v>
      </c>
      <c r="P9" s="26">
        <v>16614</v>
      </c>
      <c r="Q9" s="21" t="s">
        <v>38</v>
      </c>
      <c r="R9" s="30" t="s">
        <v>39</v>
      </c>
      <c r="S9" s="31"/>
      <c r="T9" s="34"/>
    </row>
    <row r="10" spans="1:20" s="2" customFormat="1" ht="36.75" customHeight="1">
      <c r="A10" s="16">
        <v>4</v>
      </c>
      <c r="B10" s="19" t="s">
        <v>35</v>
      </c>
      <c r="C10" s="19" t="s">
        <v>40</v>
      </c>
      <c r="D10" s="18" t="s">
        <v>41</v>
      </c>
      <c r="E10" s="21" t="s">
        <v>42</v>
      </c>
      <c r="F10" s="22">
        <v>20.359</v>
      </c>
      <c r="G10" s="22"/>
      <c r="H10" s="22"/>
      <c r="I10" s="22"/>
      <c r="J10" s="22">
        <v>20.359</v>
      </c>
      <c r="K10" s="23">
        <v>2021</v>
      </c>
      <c r="L10" s="23">
        <v>2022</v>
      </c>
      <c r="M10" s="26">
        <v>3637.68</v>
      </c>
      <c r="N10" s="26">
        <f>J10*145</f>
        <v>2952.0550000000003</v>
      </c>
      <c r="O10" s="21">
        <v>800</v>
      </c>
      <c r="P10" s="26">
        <v>2152</v>
      </c>
      <c r="Q10" s="21" t="s">
        <v>43</v>
      </c>
      <c r="R10" s="32" t="s">
        <v>44</v>
      </c>
      <c r="S10" s="33"/>
      <c r="T10" s="34"/>
    </row>
    <row r="11" spans="1:19" s="2" customFormat="1" ht="54">
      <c r="A11" s="16">
        <v>5</v>
      </c>
      <c r="B11" s="19" t="s">
        <v>35</v>
      </c>
      <c r="C11" s="19" t="s">
        <v>40</v>
      </c>
      <c r="D11" s="18" t="s">
        <v>45</v>
      </c>
      <c r="E11" s="21" t="s">
        <v>26</v>
      </c>
      <c r="F11" s="22">
        <v>10.585</v>
      </c>
      <c r="G11" s="22">
        <v>10.585</v>
      </c>
      <c r="H11" s="22"/>
      <c r="I11" s="22"/>
      <c r="J11" s="22"/>
      <c r="K11" s="23">
        <v>2022</v>
      </c>
      <c r="L11" s="23">
        <v>2024</v>
      </c>
      <c r="M11" s="26">
        <v>43519.31</v>
      </c>
      <c r="N11" s="26">
        <f>G11*1000</f>
        <v>10585</v>
      </c>
      <c r="O11" s="21">
        <v>4000</v>
      </c>
      <c r="P11" s="26">
        <v>5852</v>
      </c>
      <c r="Q11" s="21" t="s">
        <v>46</v>
      </c>
      <c r="R11" s="32" t="s">
        <v>47</v>
      </c>
      <c r="S11" s="33"/>
    </row>
    <row r="12" spans="1:20" s="2" customFormat="1" ht="27">
      <c r="A12" s="16">
        <v>6</v>
      </c>
      <c r="B12" s="19" t="s">
        <v>35</v>
      </c>
      <c r="C12" s="19" t="s">
        <v>36</v>
      </c>
      <c r="D12" s="18" t="s">
        <v>48</v>
      </c>
      <c r="E12" s="21" t="s">
        <v>42</v>
      </c>
      <c r="F12" s="22">
        <v>5.633</v>
      </c>
      <c r="G12" s="22"/>
      <c r="H12" s="22"/>
      <c r="I12" s="22"/>
      <c r="J12" s="22">
        <v>5.633</v>
      </c>
      <c r="K12" s="23">
        <v>2022</v>
      </c>
      <c r="L12" s="23">
        <v>2022</v>
      </c>
      <c r="M12" s="26">
        <v>1352.54</v>
      </c>
      <c r="N12" s="26">
        <f>J12*200</f>
        <v>1126.6</v>
      </c>
      <c r="O12" s="21">
        <v>0</v>
      </c>
      <c r="P12" s="26">
        <v>816.785</v>
      </c>
      <c r="Q12" s="21" t="s">
        <v>49</v>
      </c>
      <c r="R12" s="35" t="s">
        <v>50</v>
      </c>
      <c r="S12" s="33"/>
      <c r="T12" s="34"/>
    </row>
    <row r="13" spans="1:19" s="2" customFormat="1" ht="54">
      <c r="A13" s="16">
        <v>7</v>
      </c>
      <c r="B13" s="19" t="s">
        <v>51</v>
      </c>
      <c r="C13" s="19" t="s">
        <v>52</v>
      </c>
      <c r="D13" s="18" t="s">
        <v>53</v>
      </c>
      <c r="E13" s="21" t="s">
        <v>26</v>
      </c>
      <c r="F13" s="22">
        <v>34.927</v>
      </c>
      <c r="G13" s="22">
        <v>34.927</v>
      </c>
      <c r="H13" s="22"/>
      <c r="I13" s="22"/>
      <c r="J13" s="22"/>
      <c r="K13" s="23">
        <v>2022</v>
      </c>
      <c r="L13" s="23">
        <v>2024</v>
      </c>
      <c r="M13" s="26">
        <v>220890.69</v>
      </c>
      <c r="N13" s="26" t="e">
        <f>(G13-#REF!)*900+#REF!*0.25+#REF!*0.2</f>
        <v>#REF!</v>
      </c>
      <c r="O13" s="21">
        <v>10000</v>
      </c>
      <c r="P13" s="26">
        <v>20000</v>
      </c>
      <c r="Q13" s="21" t="s">
        <v>54</v>
      </c>
      <c r="R13" s="32" t="s">
        <v>55</v>
      </c>
      <c r="S13" s="33"/>
    </row>
    <row r="14" spans="1:19" s="2" customFormat="1" ht="36" customHeight="1">
      <c r="A14" s="16">
        <v>8</v>
      </c>
      <c r="B14" s="19" t="s">
        <v>51</v>
      </c>
      <c r="C14" s="19" t="s">
        <v>56</v>
      </c>
      <c r="D14" s="18" t="s">
        <v>57</v>
      </c>
      <c r="E14" s="21" t="s">
        <v>42</v>
      </c>
      <c r="F14" s="22">
        <v>5</v>
      </c>
      <c r="G14" s="22">
        <v>5</v>
      </c>
      <c r="H14" s="22"/>
      <c r="I14" s="22"/>
      <c r="J14" s="22"/>
      <c r="K14" s="23">
        <v>2021</v>
      </c>
      <c r="L14" s="23">
        <v>2021</v>
      </c>
      <c r="M14" s="26">
        <v>3258</v>
      </c>
      <c r="N14" s="26">
        <v>2500</v>
      </c>
      <c r="O14" s="21">
        <v>2000</v>
      </c>
      <c r="P14" s="26">
        <v>500</v>
      </c>
      <c r="Q14" s="21" t="s">
        <v>58</v>
      </c>
      <c r="R14" s="32" t="s">
        <v>59</v>
      </c>
      <c r="S14" s="33"/>
    </row>
    <row r="15" spans="1:19" s="2" customFormat="1" ht="36" customHeight="1">
      <c r="A15" s="16">
        <v>9</v>
      </c>
      <c r="B15" s="19" t="s">
        <v>51</v>
      </c>
      <c r="C15" s="19" t="s">
        <v>60</v>
      </c>
      <c r="D15" s="18" t="s">
        <v>61</v>
      </c>
      <c r="E15" s="21" t="s">
        <v>42</v>
      </c>
      <c r="F15" s="22">
        <v>55.684</v>
      </c>
      <c r="G15" s="22"/>
      <c r="H15" s="22">
        <v>6.11</v>
      </c>
      <c r="I15" s="22">
        <v>49.574</v>
      </c>
      <c r="J15" s="22"/>
      <c r="K15" s="23">
        <v>2021</v>
      </c>
      <c r="L15" s="23">
        <v>2021</v>
      </c>
      <c r="M15" s="26">
        <v>12594.8031</v>
      </c>
      <c r="N15" s="26">
        <v>11137</v>
      </c>
      <c r="O15" s="21">
        <v>9541</v>
      </c>
      <c r="P15" s="26">
        <v>1596</v>
      </c>
      <c r="Q15" s="21" t="s">
        <v>62</v>
      </c>
      <c r="R15" s="32" t="s">
        <v>63</v>
      </c>
      <c r="S15" s="33"/>
    </row>
    <row r="16" spans="1:19" s="2" customFormat="1" ht="36" customHeight="1">
      <c r="A16" s="16">
        <v>10</v>
      </c>
      <c r="B16" s="19" t="s">
        <v>51</v>
      </c>
      <c r="C16" s="19" t="s">
        <v>56</v>
      </c>
      <c r="D16" s="18" t="s">
        <v>64</v>
      </c>
      <c r="E16" s="21" t="s">
        <v>42</v>
      </c>
      <c r="F16" s="22">
        <v>59.792</v>
      </c>
      <c r="G16" s="22">
        <v>8.002</v>
      </c>
      <c r="H16" s="22">
        <v>6.145</v>
      </c>
      <c r="I16" s="22">
        <v>45.645</v>
      </c>
      <c r="J16" s="22"/>
      <c r="K16" s="23">
        <v>2021</v>
      </c>
      <c r="L16" s="23">
        <v>2021</v>
      </c>
      <c r="M16" s="26">
        <v>21617.69</v>
      </c>
      <c r="N16" s="26">
        <v>13719</v>
      </c>
      <c r="O16" s="21">
        <v>12600</v>
      </c>
      <c r="P16" s="26">
        <v>1119</v>
      </c>
      <c r="Q16" s="21" t="s">
        <v>65</v>
      </c>
      <c r="R16" s="32" t="s">
        <v>66</v>
      </c>
      <c r="S16" s="33"/>
    </row>
    <row r="17" spans="1:19" s="2" customFormat="1" ht="36" customHeight="1">
      <c r="A17" s="16">
        <v>11</v>
      </c>
      <c r="B17" s="19" t="s">
        <v>51</v>
      </c>
      <c r="C17" s="19" t="s">
        <v>67</v>
      </c>
      <c r="D17" s="18" t="s">
        <v>68</v>
      </c>
      <c r="E17" s="21" t="s">
        <v>42</v>
      </c>
      <c r="F17" s="22">
        <v>23.005</v>
      </c>
      <c r="G17" s="22"/>
      <c r="H17" s="22"/>
      <c r="I17" s="22">
        <v>11.925</v>
      </c>
      <c r="J17" s="22">
        <v>11.08</v>
      </c>
      <c r="K17" s="23">
        <v>2021</v>
      </c>
      <c r="L17" s="23">
        <v>2021</v>
      </c>
      <c r="M17" s="26">
        <v>6802.29</v>
      </c>
      <c r="N17" s="26">
        <v>3992</v>
      </c>
      <c r="O17" s="21">
        <v>3088</v>
      </c>
      <c r="P17" s="26">
        <v>904</v>
      </c>
      <c r="Q17" s="21" t="s">
        <v>69</v>
      </c>
      <c r="R17" s="32" t="s">
        <v>70</v>
      </c>
      <c r="S17" s="33"/>
    </row>
    <row r="18" spans="1:19" s="2" customFormat="1" ht="36" customHeight="1">
      <c r="A18" s="16">
        <v>12</v>
      </c>
      <c r="B18" s="19" t="s">
        <v>71</v>
      </c>
      <c r="C18" s="19" t="s">
        <v>72</v>
      </c>
      <c r="D18" s="18" t="s">
        <v>73</v>
      </c>
      <c r="E18" s="21" t="s">
        <v>42</v>
      </c>
      <c r="F18" s="22">
        <v>12.227</v>
      </c>
      <c r="G18" s="22">
        <v>11.399</v>
      </c>
      <c r="H18" s="22">
        <v>0.828</v>
      </c>
      <c r="I18" s="22"/>
      <c r="J18" s="22"/>
      <c r="K18" s="23">
        <v>2021</v>
      </c>
      <c r="L18" s="23">
        <v>2022</v>
      </c>
      <c r="M18" s="26">
        <v>6376</v>
      </c>
      <c r="N18" s="26">
        <v>5738</v>
      </c>
      <c r="O18" s="21">
        <v>4603</v>
      </c>
      <c r="P18" s="26">
        <v>1135</v>
      </c>
      <c r="Q18" s="21" t="s">
        <v>74</v>
      </c>
      <c r="R18" s="32" t="s">
        <v>75</v>
      </c>
      <c r="S18" s="33"/>
    </row>
    <row r="19" spans="1:19" s="2" customFormat="1" ht="40.5">
      <c r="A19" s="16">
        <v>13</v>
      </c>
      <c r="B19" s="19" t="s">
        <v>71</v>
      </c>
      <c r="C19" s="19" t="s">
        <v>76</v>
      </c>
      <c r="D19" s="18" t="s">
        <v>77</v>
      </c>
      <c r="E19" s="21" t="s">
        <v>42</v>
      </c>
      <c r="F19" s="22">
        <v>32.021</v>
      </c>
      <c r="G19" s="22"/>
      <c r="H19" s="22"/>
      <c r="I19" s="22">
        <v>24.086</v>
      </c>
      <c r="J19" s="22">
        <v>7.935</v>
      </c>
      <c r="K19" s="23">
        <v>2022</v>
      </c>
      <c r="L19" s="23">
        <v>2024</v>
      </c>
      <c r="M19" s="26">
        <v>9112.83</v>
      </c>
      <c r="N19" s="26">
        <f>I19*230+J19*200</f>
        <v>7126.78</v>
      </c>
      <c r="O19" s="21">
        <v>0</v>
      </c>
      <c r="P19" s="26">
        <v>2000</v>
      </c>
      <c r="Q19" s="21" t="s">
        <v>78</v>
      </c>
      <c r="R19" s="35" t="s">
        <v>79</v>
      </c>
      <c r="S19" s="33"/>
    </row>
    <row r="20" spans="1:19" s="2" customFormat="1" ht="54.75" customHeight="1">
      <c r="A20" s="16">
        <v>14</v>
      </c>
      <c r="B20" s="19" t="s">
        <v>80</v>
      </c>
      <c r="C20" s="19" t="s">
        <v>81</v>
      </c>
      <c r="D20" s="18" t="s">
        <v>82</v>
      </c>
      <c r="E20" s="21" t="s">
        <v>42</v>
      </c>
      <c r="F20" s="22">
        <v>19.496</v>
      </c>
      <c r="G20" s="22"/>
      <c r="H20" s="22"/>
      <c r="I20" s="22">
        <v>13.171</v>
      </c>
      <c r="J20" s="22">
        <v>6.325</v>
      </c>
      <c r="K20" s="23">
        <v>2022</v>
      </c>
      <c r="L20" s="23">
        <v>2023</v>
      </c>
      <c r="M20" s="26">
        <v>6270.31</v>
      </c>
      <c r="N20" s="26">
        <f>I20*220+J20*180</f>
        <v>4036.12</v>
      </c>
      <c r="O20" s="21">
        <v>0</v>
      </c>
      <c r="P20" s="26">
        <v>3551.325</v>
      </c>
      <c r="Q20" s="21" t="s">
        <v>83</v>
      </c>
      <c r="R20" s="35" t="s">
        <v>84</v>
      </c>
      <c r="S20" s="33"/>
    </row>
    <row r="21" spans="1:19" s="2" customFormat="1" ht="44.25" customHeight="1">
      <c r="A21" s="16">
        <v>15</v>
      </c>
      <c r="B21" s="19" t="s">
        <v>80</v>
      </c>
      <c r="C21" s="19" t="s">
        <v>81</v>
      </c>
      <c r="D21" s="18" t="s">
        <v>85</v>
      </c>
      <c r="E21" s="21" t="s">
        <v>42</v>
      </c>
      <c r="F21" s="22">
        <v>9.327</v>
      </c>
      <c r="G21" s="22"/>
      <c r="H21" s="22"/>
      <c r="I21" s="22"/>
      <c r="J21" s="22">
        <v>9.327</v>
      </c>
      <c r="K21" s="23">
        <v>2022</v>
      </c>
      <c r="L21" s="23">
        <v>2023</v>
      </c>
      <c r="M21" s="26">
        <v>3213</v>
      </c>
      <c r="N21" s="26">
        <f>J21*180</f>
        <v>1678.86</v>
      </c>
      <c r="O21" s="21">
        <v>0</v>
      </c>
      <c r="P21" s="26">
        <v>1352.415</v>
      </c>
      <c r="Q21" s="21" t="s">
        <v>86</v>
      </c>
      <c r="R21" s="35" t="s">
        <v>87</v>
      </c>
      <c r="S21" s="33"/>
    </row>
    <row r="22" spans="1:19" s="2" customFormat="1" ht="63.75" customHeight="1">
      <c r="A22" s="16">
        <v>16</v>
      </c>
      <c r="B22" s="19" t="s">
        <v>88</v>
      </c>
      <c r="C22" s="19" t="s">
        <v>89</v>
      </c>
      <c r="D22" s="18" t="s">
        <v>90</v>
      </c>
      <c r="E22" s="21" t="s">
        <v>26</v>
      </c>
      <c r="F22" s="22">
        <v>2.827</v>
      </c>
      <c r="G22" s="22">
        <v>2.827</v>
      </c>
      <c r="H22" s="22"/>
      <c r="I22" s="22"/>
      <c r="J22" s="22"/>
      <c r="K22" s="23">
        <v>2022</v>
      </c>
      <c r="L22" s="23">
        <v>2024</v>
      </c>
      <c r="M22" s="23">
        <v>55833</v>
      </c>
      <c r="N22" s="26" t="e">
        <f>(G22-#REF!)*550+#REF!*0.2</f>
        <v>#REF!</v>
      </c>
      <c r="O22" s="21"/>
      <c r="P22" s="26">
        <v>3000</v>
      </c>
      <c r="Q22" s="21" t="s">
        <v>91</v>
      </c>
      <c r="R22" s="35" t="s">
        <v>92</v>
      </c>
      <c r="S22" s="33"/>
    </row>
    <row r="23" spans="1:19" s="2" customFormat="1" ht="80.25" customHeight="1">
      <c r="A23" s="16">
        <v>17</v>
      </c>
      <c r="B23" s="19" t="s">
        <v>93</v>
      </c>
      <c r="C23" s="19" t="s">
        <v>94</v>
      </c>
      <c r="D23" s="18" t="s">
        <v>95</v>
      </c>
      <c r="E23" s="21" t="s">
        <v>26</v>
      </c>
      <c r="F23" s="22">
        <v>8.68</v>
      </c>
      <c r="G23" s="22"/>
      <c r="H23" s="22"/>
      <c r="I23" s="22">
        <v>8.68</v>
      </c>
      <c r="J23" s="22"/>
      <c r="K23" s="23">
        <v>2022</v>
      </c>
      <c r="L23" s="23">
        <v>2023</v>
      </c>
      <c r="M23" s="26">
        <v>12900</v>
      </c>
      <c r="N23" s="26">
        <f>I23*550</f>
        <v>4774</v>
      </c>
      <c r="O23" s="21">
        <v>0</v>
      </c>
      <c r="P23" s="26">
        <v>2170</v>
      </c>
      <c r="Q23" s="21" t="s">
        <v>96</v>
      </c>
      <c r="R23" s="35" t="s">
        <v>97</v>
      </c>
      <c r="S23" s="35"/>
    </row>
  </sheetData>
  <sheetProtection/>
  <autoFilter ref="A5:S23"/>
  <mergeCells count="19">
    <mergeCell ref="A1:B1"/>
    <mergeCell ref="A2:S2"/>
    <mergeCell ref="A3:S3"/>
    <mergeCell ref="F4:J4"/>
    <mergeCell ref="A6:E6"/>
    <mergeCell ref="A4:A5"/>
    <mergeCell ref="B4:B5"/>
    <mergeCell ref="C4:C5"/>
    <mergeCell ref="D4:D5"/>
    <mergeCell ref="E4:E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" right="0.39" top="0.59" bottom="0.59" header="0.31" footer="0.31"/>
  <pageSetup firstPageNumber="1" useFirstPageNumber="1" fitToHeight="0" fitToWidth="1" horizontalDpi="600" verticalDpi="600" orientation="landscape" paperSize="8" scale="76"/>
  <headerFooter alignWithMargins="0"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曾秋伟</dc:creator>
  <cp:keywords/>
  <dc:description/>
  <cp:lastModifiedBy>李劲松</cp:lastModifiedBy>
  <cp:lastPrinted>2022-06-16T10:47:16Z</cp:lastPrinted>
  <dcterms:created xsi:type="dcterms:W3CDTF">2011-08-30T18:18:34Z</dcterms:created>
  <dcterms:modified xsi:type="dcterms:W3CDTF">2022-07-19T17:35:57Z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